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xr:revisionPtr revIDLastSave="0" documentId="8_{2378A4A7-3667-44D3-AAB5-C2034CA54776}" xr6:coauthVersionLast="47" xr6:coauthVersionMax="47" xr10:uidLastSave="{00000000-0000-0000-0000-000000000000}"/>
  <bookViews>
    <workbookView xWindow="-110" yWindow="-110" windowWidth="19420" windowHeight="10300" tabRatio="546" activeTab="3" xr2:uid="{00000000-000D-0000-FFFF-FFFF00000000}"/>
  </bookViews>
  <sheets>
    <sheet name="Guidance" sheetId="39" r:id="rId1"/>
    <sheet name="Paymech Calc Overview" sheetId="41" r:id="rId2"/>
    <sheet name="Perf Ded_Adj and Earnback Calc" sheetId="40" r:id="rId3"/>
    <sheet name="KPI Measures" sheetId="31" r:id="rId4"/>
    <sheet name="Scoring Scales" sheetId="42" r:id="rId5"/>
    <sheet name="Lookup" sheetId="37" state="hidden" r:id="rId6"/>
  </sheets>
  <definedNames>
    <definedName name="_xlnm._FilterDatabase" localSheetId="4" hidden="1">'Scoring Scales'!#REF!</definedName>
    <definedName name="Lookup.AchievementValueQualitative">Lookup!$J$3:$J$4</definedName>
    <definedName name="Lookup.Number">Lookup!$B$3:$B$5</definedName>
    <definedName name="Lookup.Percentage">Lookup!$C$3:$C$5</definedName>
    <definedName name="Lookup.Qualitative">Lookup!$D$3</definedName>
    <definedName name="Lookup.ReportingProcess">Lookup!#REF!</definedName>
    <definedName name="Lookup.UnitofMeasurementType">Lookup!$F$4:$H$5</definedName>
    <definedName name="Lookup.UnitofMeasurementTypeSelected">Lookup!$F$4:$H$4</definedName>
    <definedName name="ScoringScales.NumberHigh">'Scoring Scales'!$H$7:$I$107</definedName>
    <definedName name="ScoringScales.NumberLow">'Scoring Scales'!$B$7:$C$107</definedName>
    <definedName name="ScoringScales.NumberMed">'Scoring Scales'!$E$7:$F$107</definedName>
    <definedName name="ScoringScales.PercentageHigh">'Scoring Scales'!$Q$7:$R$107</definedName>
    <definedName name="ScoringScales.PercentageLow">'Scoring Scales'!$K$7:$L$107</definedName>
    <definedName name="ScoringScales.PercentageMed">'Scoring Scales'!$N$7:$O$107</definedName>
    <definedName name="ScoringScales.QualitativePassFail">'Scoring Scales'!$T$5:$U$6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7" i="31" l="1"/>
  <c r="L47" i="31"/>
  <c r="A47" i="31"/>
  <c r="O46" i="31"/>
  <c r="L46" i="31"/>
  <c r="A46" i="31"/>
  <c r="O45" i="31"/>
  <c r="L45" i="31"/>
  <c r="A45" i="31"/>
  <c r="O44" i="31"/>
  <c r="L44" i="31"/>
  <c r="A44" i="31"/>
  <c r="O43" i="31"/>
  <c r="L43" i="31"/>
  <c r="A43" i="31"/>
  <c r="O42" i="31"/>
  <c r="L42" i="31"/>
  <c r="A42" i="31"/>
  <c r="O41" i="31"/>
  <c r="L41" i="31"/>
  <c r="A41" i="31"/>
  <c r="O40" i="31"/>
  <c r="L40" i="31"/>
  <c r="A40" i="31"/>
  <c r="O39" i="31"/>
  <c r="O38" i="31"/>
  <c r="O37" i="31"/>
  <c r="O36" i="31"/>
  <c r="A36" i="31"/>
  <c r="O35" i="31"/>
  <c r="O34" i="31"/>
  <c r="O33" i="31"/>
  <c r="O32" i="31"/>
  <c r="A32" i="31"/>
  <c r="E24" i="31"/>
  <c r="E23" i="31"/>
  <c r="C23" i="31"/>
  <c r="E22" i="31"/>
  <c r="E21" i="31"/>
  <c r="E20" i="31"/>
  <c r="E19" i="31"/>
  <c r="C19" i="31"/>
  <c r="E18" i="31"/>
  <c r="E17" i="31"/>
  <c r="C16" i="31"/>
  <c r="B13" i="31"/>
  <c r="C9" i="31"/>
  <c r="C24" i="31" s="1"/>
  <c r="BI48" i="40"/>
  <c r="BH48" i="40"/>
  <c r="BG48" i="40"/>
  <c r="BF48" i="40"/>
  <c r="BE48" i="40"/>
  <c r="BD48" i="40"/>
  <c r="BC48" i="40"/>
  <c r="BB48" i="40"/>
  <c r="BA48" i="40"/>
  <c r="AZ48" i="40"/>
  <c r="AY48" i="40"/>
  <c r="AX48" i="40"/>
  <c r="AW48" i="40"/>
  <c r="AV48" i="40"/>
  <c r="AU48" i="40"/>
  <c r="AT48" i="40"/>
  <c r="AS48" i="40"/>
  <c r="AR48" i="40"/>
  <c r="AQ48" i="40"/>
  <c r="AP48" i="40"/>
  <c r="AO48" i="40"/>
  <c r="AN48" i="40"/>
  <c r="AM48" i="40"/>
  <c r="AL48" i="40"/>
  <c r="AK48" i="40"/>
  <c r="AJ48" i="40"/>
  <c r="AI48" i="40"/>
  <c r="AH48" i="40"/>
  <c r="AG48" i="40"/>
  <c r="AF48" i="40"/>
  <c r="AE48" i="40"/>
  <c r="AD48" i="40"/>
  <c r="AC48" i="40"/>
  <c r="AB48" i="40"/>
  <c r="AA48" i="40"/>
  <c r="Z48" i="40"/>
  <c r="Y48" i="40"/>
  <c r="X48" i="40"/>
  <c r="W48" i="40"/>
  <c r="V48" i="40"/>
  <c r="U48" i="40"/>
  <c r="T48" i="40"/>
  <c r="S48" i="40"/>
  <c r="R48" i="40"/>
  <c r="Q48" i="40"/>
  <c r="P48" i="40"/>
  <c r="O48" i="40"/>
  <c r="N48" i="40"/>
  <c r="M48" i="40"/>
  <c r="L48" i="40"/>
  <c r="K48" i="40"/>
  <c r="J48" i="40"/>
  <c r="I48" i="40"/>
  <c r="H48" i="40"/>
  <c r="G48" i="40"/>
  <c r="F48" i="40"/>
  <c r="E48" i="40"/>
  <c r="D48" i="40"/>
  <c r="C48" i="40"/>
  <c r="B48" i="40"/>
  <c r="BI47" i="40"/>
  <c r="BH47" i="40"/>
  <c r="BG47" i="40"/>
  <c r="BF47" i="40"/>
  <c r="BE47" i="40"/>
  <c r="BD47" i="40"/>
  <c r="BC47" i="40"/>
  <c r="BB47" i="40"/>
  <c r="BA47" i="40"/>
  <c r="AZ47" i="40"/>
  <c r="AY47" i="40"/>
  <c r="AX47" i="40"/>
  <c r="AW47" i="40"/>
  <c r="AV47" i="40"/>
  <c r="AU47" i="40"/>
  <c r="AT47" i="40"/>
  <c r="AS47" i="40"/>
  <c r="AR47" i="40"/>
  <c r="AQ47" i="40"/>
  <c r="AP47" i="40"/>
  <c r="AO47" i="40"/>
  <c r="AN47" i="40"/>
  <c r="AM47" i="40"/>
  <c r="AL47" i="40"/>
  <c r="AK47" i="40"/>
  <c r="AJ47" i="40"/>
  <c r="AI47" i="40"/>
  <c r="AH47" i="40"/>
  <c r="AG47" i="40"/>
  <c r="AF47" i="40"/>
  <c r="AE47" i="40"/>
  <c r="AD47" i="40"/>
  <c r="AC47" i="40"/>
  <c r="AB47" i="40"/>
  <c r="AA47" i="40"/>
  <c r="Z47" i="40"/>
  <c r="Y47" i="40"/>
  <c r="X47" i="40"/>
  <c r="W47" i="40"/>
  <c r="V47" i="40"/>
  <c r="U47" i="40"/>
  <c r="T47" i="40"/>
  <c r="S47" i="40"/>
  <c r="R47" i="40"/>
  <c r="Q47" i="40"/>
  <c r="P47" i="40"/>
  <c r="O47" i="40"/>
  <c r="N47" i="40"/>
  <c r="M47" i="40"/>
  <c r="L47" i="40"/>
  <c r="K47" i="40"/>
  <c r="J47" i="40"/>
  <c r="I47" i="40"/>
  <c r="H47" i="40"/>
  <c r="G47" i="40"/>
  <c r="F47" i="40"/>
  <c r="E47" i="40"/>
  <c r="D47" i="40"/>
  <c r="C47" i="40"/>
  <c r="B47" i="40"/>
  <c r="BI46" i="40"/>
  <c r="BH46" i="40"/>
  <c r="BG46" i="40"/>
  <c r="BF46" i="40"/>
  <c r="BE46" i="40"/>
  <c r="BD46" i="40"/>
  <c r="BC46" i="40"/>
  <c r="BB46" i="40"/>
  <c r="BA46" i="40"/>
  <c r="AZ46" i="40"/>
  <c r="AY46" i="40"/>
  <c r="AX46" i="40"/>
  <c r="AW46" i="40"/>
  <c r="AV46" i="40"/>
  <c r="AU46" i="40"/>
  <c r="AT46" i="40"/>
  <c r="AS46" i="40"/>
  <c r="AR46" i="40"/>
  <c r="AQ46" i="40"/>
  <c r="AP46" i="40"/>
  <c r="AO46" i="40"/>
  <c r="AN46" i="40"/>
  <c r="AM46" i="40"/>
  <c r="AL46" i="40"/>
  <c r="AK46" i="40"/>
  <c r="AJ46" i="40"/>
  <c r="AI46" i="40"/>
  <c r="AH46" i="40"/>
  <c r="AG46" i="40"/>
  <c r="AF46" i="40"/>
  <c r="AE46" i="40"/>
  <c r="AD46" i="40"/>
  <c r="AC46" i="40"/>
  <c r="AB46" i="40"/>
  <c r="AA46" i="40"/>
  <c r="Z46" i="40"/>
  <c r="Y46" i="40"/>
  <c r="X46" i="40"/>
  <c r="W46" i="40"/>
  <c r="V46" i="40"/>
  <c r="U46" i="40"/>
  <c r="T46" i="40"/>
  <c r="S46" i="40"/>
  <c r="R46" i="40"/>
  <c r="Q46" i="40"/>
  <c r="P46" i="40"/>
  <c r="O46" i="40"/>
  <c r="N46" i="40"/>
  <c r="M46" i="40"/>
  <c r="L46" i="40"/>
  <c r="K46" i="40"/>
  <c r="J46" i="40"/>
  <c r="I46" i="40"/>
  <c r="H46" i="40"/>
  <c r="G46" i="40"/>
  <c r="F46" i="40"/>
  <c r="E46" i="40"/>
  <c r="D46" i="40"/>
  <c r="C46" i="40"/>
  <c r="B46" i="40"/>
  <c r="BI45" i="40"/>
  <c r="BH45" i="40"/>
  <c r="BG45" i="40"/>
  <c r="BF45" i="40"/>
  <c r="BE45" i="40"/>
  <c r="BD45" i="40"/>
  <c r="BC45" i="40"/>
  <c r="BB45" i="40"/>
  <c r="BA45" i="40"/>
  <c r="AZ45" i="40"/>
  <c r="AY45" i="40"/>
  <c r="AX45" i="40"/>
  <c r="AW45" i="40"/>
  <c r="AV45" i="40"/>
  <c r="AU45" i="40"/>
  <c r="AT45" i="40"/>
  <c r="AS45" i="40"/>
  <c r="AR45" i="40"/>
  <c r="AQ45" i="40"/>
  <c r="AP45" i="40"/>
  <c r="AO45" i="40"/>
  <c r="AN45" i="40"/>
  <c r="AM45" i="40"/>
  <c r="AL45" i="40"/>
  <c r="AK45" i="40"/>
  <c r="AJ45" i="40"/>
  <c r="AI45" i="40"/>
  <c r="AH45" i="40"/>
  <c r="AG45" i="40"/>
  <c r="AF45" i="40"/>
  <c r="AE45" i="40"/>
  <c r="AD45" i="40"/>
  <c r="AC45" i="40"/>
  <c r="AB45" i="40"/>
  <c r="AA45" i="40"/>
  <c r="Z45" i="40"/>
  <c r="Y45" i="40"/>
  <c r="X45" i="40"/>
  <c r="W45" i="40"/>
  <c r="V45" i="40"/>
  <c r="U45" i="40"/>
  <c r="T45" i="40"/>
  <c r="S45" i="40"/>
  <c r="R45" i="40"/>
  <c r="Q45" i="40"/>
  <c r="P45" i="40"/>
  <c r="O45" i="40"/>
  <c r="N45" i="40"/>
  <c r="M45" i="40"/>
  <c r="L45" i="40"/>
  <c r="K45" i="40"/>
  <c r="J45" i="40"/>
  <c r="I45" i="40"/>
  <c r="H45" i="40"/>
  <c r="G45" i="40"/>
  <c r="F45" i="40"/>
  <c r="E45" i="40"/>
  <c r="D45" i="40"/>
  <c r="C45" i="40"/>
  <c r="B45" i="40"/>
  <c r="BI44" i="40"/>
  <c r="BH44" i="40"/>
  <c r="BG44" i="40"/>
  <c r="BF44" i="40"/>
  <c r="BE44" i="40"/>
  <c r="BD44" i="40"/>
  <c r="BC44" i="40"/>
  <c r="BB44" i="40"/>
  <c r="BA44" i="40"/>
  <c r="AZ44" i="40"/>
  <c r="AY44" i="40"/>
  <c r="AX44" i="40"/>
  <c r="AW44" i="40"/>
  <c r="AV44" i="40"/>
  <c r="AU44" i="40"/>
  <c r="AT44" i="40"/>
  <c r="AS44" i="40"/>
  <c r="AR44" i="40"/>
  <c r="AQ44" i="40"/>
  <c r="AP44" i="40"/>
  <c r="AO44" i="40"/>
  <c r="AN44" i="40"/>
  <c r="AM44" i="40"/>
  <c r="AL44" i="40"/>
  <c r="AK44" i="40"/>
  <c r="AJ44" i="40"/>
  <c r="AI44" i="40"/>
  <c r="AH44" i="40"/>
  <c r="AG44" i="40"/>
  <c r="AF44" i="40"/>
  <c r="AE44" i="40"/>
  <c r="AD44" i="40"/>
  <c r="AC44" i="40"/>
  <c r="AB44" i="40"/>
  <c r="AA44" i="40"/>
  <c r="Z44" i="40"/>
  <c r="Y44" i="40"/>
  <c r="X44" i="40"/>
  <c r="W44" i="40"/>
  <c r="V44" i="40"/>
  <c r="U44" i="40"/>
  <c r="T44" i="40"/>
  <c r="S44" i="40"/>
  <c r="R44" i="40"/>
  <c r="Q44" i="40"/>
  <c r="P44" i="40"/>
  <c r="O44" i="40"/>
  <c r="N44" i="40"/>
  <c r="M44" i="40"/>
  <c r="L44" i="40"/>
  <c r="K44" i="40"/>
  <c r="J44" i="40"/>
  <c r="I44" i="40"/>
  <c r="H44" i="40"/>
  <c r="G44" i="40"/>
  <c r="F44" i="40"/>
  <c r="E44" i="40"/>
  <c r="D44" i="40"/>
  <c r="C44" i="40"/>
  <c r="B44" i="40"/>
  <c r="BI43" i="40"/>
  <c r="BH43" i="40"/>
  <c r="BG43" i="40"/>
  <c r="BF43" i="40"/>
  <c r="BE43" i="40"/>
  <c r="BD43" i="40"/>
  <c r="BC43" i="40"/>
  <c r="BB43" i="40"/>
  <c r="BA43" i="40"/>
  <c r="AZ43" i="40"/>
  <c r="AY43" i="40"/>
  <c r="AX43" i="40"/>
  <c r="AW43" i="40"/>
  <c r="AV43" i="40"/>
  <c r="AU43" i="40"/>
  <c r="AT43" i="40"/>
  <c r="AS43" i="40"/>
  <c r="AR43" i="40"/>
  <c r="AQ43" i="40"/>
  <c r="AP43" i="40"/>
  <c r="AO43" i="40"/>
  <c r="AN43" i="40"/>
  <c r="AM43" i="40"/>
  <c r="AL43" i="40"/>
  <c r="AK43" i="40"/>
  <c r="AJ43" i="40"/>
  <c r="AI43" i="40"/>
  <c r="AH43" i="40"/>
  <c r="AG43" i="40"/>
  <c r="AF43" i="40"/>
  <c r="AE43" i="40"/>
  <c r="AD43" i="40"/>
  <c r="AC43" i="40"/>
  <c r="AB43" i="40"/>
  <c r="AA43" i="40"/>
  <c r="Z43" i="40"/>
  <c r="Y43" i="40"/>
  <c r="X43" i="40"/>
  <c r="W43" i="40"/>
  <c r="V43" i="40"/>
  <c r="U43" i="40"/>
  <c r="T43" i="40"/>
  <c r="S43" i="40"/>
  <c r="R43" i="40"/>
  <c r="Q43" i="40"/>
  <c r="P43" i="40"/>
  <c r="O43" i="40"/>
  <c r="N43" i="40"/>
  <c r="M43" i="40"/>
  <c r="L43" i="40"/>
  <c r="K43" i="40"/>
  <c r="J43" i="40"/>
  <c r="I43" i="40"/>
  <c r="H43" i="40"/>
  <c r="G43" i="40"/>
  <c r="F43" i="40"/>
  <c r="E43" i="40"/>
  <c r="D43" i="40"/>
  <c r="C43" i="40"/>
  <c r="B43" i="40"/>
  <c r="BI42" i="40"/>
  <c r="BH42" i="40"/>
  <c r="BG42" i="40"/>
  <c r="BF42" i="40"/>
  <c r="BE42" i="40"/>
  <c r="BD42" i="40"/>
  <c r="BC42" i="40"/>
  <c r="BB42" i="40"/>
  <c r="BA42" i="40"/>
  <c r="AZ42" i="40"/>
  <c r="AY42" i="40"/>
  <c r="AX42" i="40"/>
  <c r="AW42" i="40"/>
  <c r="AV42" i="40"/>
  <c r="AU42" i="40"/>
  <c r="AT42" i="40"/>
  <c r="AS42" i="40"/>
  <c r="AR42" i="40"/>
  <c r="AQ42" i="40"/>
  <c r="AP42" i="40"/>
  <c r="AO42" i="40"/>
  <c r="AN42" i="40"/>
  <c r="AM42" i="40"/>
  <c r="AL42" i="40"/>
  <c r="AK42" i="40"/>
  <c r="AJ42" i="40"/>
  <c r="AI42" i="40"/>
  <c r="AH42" i="40"/>
  <c r="AG42" i="40"/>
  <c r="AF42" i="40"/>
  <c r="AE42" i="40"/>
  <c r="AD42" i="40"/>
  <c r="AC42" i="40"/>
  <c r="AB42" i="40"/>
  <c r="AA42" i="40"/>
  <c r="Z42" i="40"/>
  <c r="Y42" i="40"/>
  <c r="X42" i="40"/>
  <c r="W42" i="40"/>
  <c r="V42" i="40"/>
  <c r="U42" i="40"/>
  <c r="T42" i="40"/>
  <c r="S42" i="40"/>
  <c r="R42" i="40"/>
  <c r="Q42" i="40"/>
  <c r="P42" i="40"/>
  <c r="O42" i="40"/>
  <c r="N42" i="40"/>
  <c r="M42" i="40"/>
  <c r="L42" i="40"/>
  <c r="K42" i="40"/>
  <c r="J42" i="40"/>
  <c r="I42" i="40"/>
  <c r="H42" i="40"/>
  <c r="G42" i="40"/>
  <c r="F42" i="40"/>
  <c r="E42" i="40"/>
  <c r="D42" i="40"/>
  <c r="C42" i="40"/>
  <c r="B42" i="40"/>
  <c r="BI41" i="40"/>
  <c r="BH41" i="40"/>
  <c r="BG41" i="40"/>
  <c r="BF41" i="40"/>
  <c r="BE41" i="40"/>
  <c r="BD41" i="40"/>
  <c r="BC41" i="40"/>
  <c r="BB41" i="40"/>
  <c r="BA41" i="40"/>
  <c r="AZ41" i="40"/>
  <c r="AY41" i="40"/>
  <c r="AX41" i="40"/>
  <c r="AW41" i="40"/>
  <c r="AV41" i="40"/>
  <c r="AU41" i="40"/>
  <c r="AT41" i="40"/>
  <c r="AS41" i="40"/>
  <c r="AR41" i="40"/>
  <c r="AQ41" i="40"/>
  <c r="AP41" i="40"/>
  <c r="AO41" i="40"/>
  <c r="AN41" i="40"/>
  <c r="AM41" i="40"/>
  <c r="AL41" i="40"/>
  <c r="AK41" i="40"/>
  <c r="AJ41" i="40"/>
  <c r="AI41" i="40"/>
  <c r="AH41" i="40"/>
  <c r="AG41" i="40"/>
  <c r="AF41" i="40"/>
  <c r="AE41" i="40"/>
  <c r="AD41" i="40"/>
  <c r="AC41" i="40"/>
  <c r="AB41" i="40"/>
  <c r="AA41" i="40"/>
  <c r="Z41" i="40"/>
  <c r="Y41" i="40"/>
  <c r="X41" i="40"/>
  <c r="W41" i="40"/>
  <c r="V41" i="40"/>
  <c r="U41" i="40"/>
  <c r="T41" i="40"/>
  <c r="S41" i="40"/>
  <c r="R41" i="40"/>
  <c r="Q41" i="40"/>
  <c r="P41" i="40"/>
  <c r="O41" i="40"/>
  <c r="N41" i="40"/>
  <c r="M41" i="40"/>
  <c r="L41" i="40"/>
  <c r="K41" i="40"/>
  <c r="J41" i="40"/>
  <c r="I41" i="40"/>
  <c r="H41" i="40"/>
  <c r="G41" i="40"/>
  <c r="F41" i="40"/>
  <c r="E41" i="40"/>
  <c r="D41" i="40"/>
  <c r="C41" i="40"/>
  <c r="B41" i="40"/>
  <c r="BI40" i="40"/>
  <c r="BH40" i="40"/>
  <c r="BG40" i="40"/>
  <c r="BF40" i="40"/>
  <c r="BE40" i="40"/>
  <c r="BD40" i="40"/>
  <c r="BC40" i="40"/>
  <c r="BB40" i="40"/>
  <c r="BA40" i="40"/>
  <c r="AZ40" i="40"/>
  <c r="AY40" i="40"/>
  <c r="AX40" i="40"/>
  <c r="AW40" i="40"/>
  <c r="AV40" i="40"/>
  <c r="AU40" i="40"/>
  <c r="AT40" i="40"/>
  <c r="AS40" i="40"/>
  <c r="AR40" i="40"/>
  <c r="AQ40" i="40"/>
  <c r="AP40" i="40"/>
  <c r="AO40" i="40"/>
  <c r="AN40" i="40"/>
  <c r="AM40" i="40"/>
  <c r="AL40" i="40"/>
  <c r="AK40" i="40"/>
  <c r="AJ40" i="40"/>
  <c r="AI40" i="40"/>
  <c r="AH40" i="40"/>
  <c r="AG40" i="40"/>
  <c r="AF40" i="40"/>
  <c r="AE40" i="40"/>
  <c r="AD40" i="40"/>
  <c r="AC40" i="40"/>
  <c r="AB40" i="40"/>
  <c r="AA40" i="40"/>
  <c r="Z40" i="40"/>
  <c r="Y40" i="40"/>
  <c r="X40" i="40"/>
  <c r="W40" i="40"/>
  <c r="V40" i="40"/>
  <c r="U40" i="40"/>
  <c r="T40" i="40"/>
  <c r="S40" i="40"/>
  <c r="R40" i="40"/>
  <c r="Q40" i="40"/>
  <c r="P40" i="40"/>
  <c r="O40" i="40"/>
  <c r="N40" i="40"/>
  <c r="M40" i="40"/>
  <c r="L40" i="40"/>
  <c r="K40" i="40"/>
  <c r="J40" i="40"/>
  <c r="I40" i="40"/>
  <c r="H40" i="40"/>
  <c r="G40" i="40"/>
  <c r="F40" i="40"/>
  <c r="E40" i="40"/>
  <c r="D40" i="40"/>
  <c r="C40" i="40"/>
  <c r="B40" i="40"/>
  <c r="BI39" i="40"/>
  <c r="BH39" i="40"/>
  <c r="BG39" i="40"/>
  <c r="BF39" i="40"/>
  <c r="BE39" i="40"/>
  <c r="BD39" i="40"/>
  <c r="BC39" i="40"/>
  <c r="BB39" i="40"/>
  <c r="BA39" i="40"/>
  <c r="AZ39" i="40"/>
  <c r="AY39" i="40"/>
  <c r="AX39" i="40"/>
  <c r="AW39" i="40"/>
  <c r="AV39" i="40"/>
  <c r="AU39" i="40"/>
  <c r="AT39" i="40"/>
  <c r="AS39" i="40"/>
  <c r="AR39" i="40"/>
  <c r="AQ39" i="40"/>
  <c r="AP39" i="40"/>
  <c r="AO39" i="40"/>
  <c r="AN39" i="40"/>
  <c r="AM39" i="40"/>
  <c r="AL39" i="40"/>
  <c r="AK39" i="40"/>
  <c r="AJ39" i="40"/>
  <c r="AI39" i="40"/>
  <c r="AH39" i="40"/>
  <c r="AG39" i="40"/>
  <c r="AF39" i="40"/>
  <c r="AE39" i="40"/>
  <c r="AD39" i="40"/>
  <c r="AC39" i="40"/>
  <c r="AB39" i="40"/>
  <c r="AA39" i="40"/>
  <c r="Z39" i="40"/>
  <c r="Y39" i="40"/>
  <c r="X39" i="40"/>
  <c r="W39" i="40"/>
  <c r="V39" i="40"/>
  <c r="U39" i="40"/>
  <c r="T39" i="40"/>
  <c r="S39" i="40"/>
  <c r="R39" i="40"/>
  <c r="Q39" i="40"/>
  <c r="P39" i="40"/>
  <c r="O39" i="40"/>
  <c r="N39" i="40"/>
  <c r="M39" i="40"/>
  <c r="L39" i="40"/>
  <c r="K39" i="40"/>
  <c r="J39" i="40"/>
  <c r="I39" i="40"/>
  <c r="H39" i="40"/>
  <c r="G39" i="40"/>
  <c r="F39" i="40"/>
  <c r="E39" i="40"/>
  <c r="D39" i="40"/>
  <c r="C39" i="40"/>
  <c r="B39" i="40"/>
  <c r="A37" i="40"/>
  <c r="BJ47" i="40" s="1"/>
  <c r="BK47" i="40" s="1"/>
  <c r="BG32" i="40"/>
  <c r="BI26" i="40"/>
  <c r="BH26" i="40"/>
  <c r="BG26" i="40"/>
  <c r="BF26" i="40"/>
  <c r="BE26" i="40"/>
  <c r="BD26" i="40"/>
  <c r="BC26" i="40"/>
  <c r="BB26" i="40"/>
  <c r="BA26" i="40"/>
  <c r="AZ26" i="40"/>
  <c r="AY26" i="40"/>
  <c r="AX26" i="40"/>
  <c r="AW26" i="40"/>
  <c r="AV26" i="40"/>
  <c r="AU26" i="40"/>
  <c r="AT26" i="40"/>
  <c r="AS26" i="40"/>
  <c r="AR26" i="40"/>
  <c r="AQ26" i="40"/>
  <c r="AP26" i="40"/>
  <c r="AO26" i="40"/>
  <c r="AN26" i="40"/>
  <c r="AM26" i="40"/>
  <c r="AL26" i="40"/>
  <c r="AK26" i="40"/>
  <c r="AJ26" i="40"/>
  <c r="AI26" i="40"/>
  <c r="AH26" i="40"/>
  <c r="AG26" i="40"/>
  <c r="AF26" i="40"/>
  <c r="AE26" i="40"/>
  <c r="AD26" i="40"/>
  <c r="AC26" i="40"/>
  <c r="AB26" i="40"/>
  <c r="AA26" i="40"/>
  <c r="Z26" i="40"/>
  <c r="Y26" i="40"/>
  <c r="X26" i="40"/>
  <c r="W26" i="40"/>
  <c r="V26" i="40"/>
  <c r="U26" i="40"/>
  <c r="T26" i="40"/>
  <c r="S26" i="40"/>
  <c r="R26" i="40"/>
  <c r="Q26" i="40"/>
  <c r="P26" i="40"/>
  <c r="O26" i="40"/>
  <c r="N26" i="40"/>
  <c r="M26" i="40"/>
  <c r="L26" i="40"/>
  <c r="K26" i="40"/>
  <c r="J26" i="40"/>
  <c r="I26" i="40"/>
  <c r="H26" i="40"/>
  <c r="G26" i="40"/>
  <c r="F26" i="40"/>
  <c r="E26" i="40"/>
  <c r="D26" i="40"/>
  <c r="C26" i="40"/>
  <c r="B26" i="40"/>
  <c r="BI25" i="40"/>
  <c r="BH25" i="40"/>
  <c r="BG25" i="40"/>
  <c r="BF25" i="40"/>
  <c r="BE25" i="40"/>
  <c r="BD25" i="40"/>
  <c r="BC25" i="40"/>
  <c r="BB25" i="40"/>
  <c r="BA25" i="40"/>
  <c r="AZ25" i="40"/>
  <c r="AY25" i="40"/>
  <c r="AX25" i="40"/>
  <c r="AW25" i="40"/>
  <c r="AV25" i="40"/>
  <c r="AU25" i="40"/>
  <c r="AT25" i="40"/>
  <c r="AS25" i="40"/>
  <c r="AR25" i="40"/>
  <c r="AQ25" i="40"/>
  <c r="AP25" i="40"/>
  <c r="AO25" i="40"/>
  <c r="AN25" i="40"/>
  <c r="AM25" i="40"/>
  <c r="AL25" i="40"/>
  <c r="AK25" i="40"/>
  <c r="AJ25" i="40"/>
  <c r="AI25" i="40"/>
  <c r="AH25" i="40"/>
  <c r="AG25" i="40"/>
  <c r="AF25" i="40"/>
  <c r="AE25" i="40"/>
  <c r="AD25" i="40"/>
  <c r="AC25" i="40"/>
  <c r="AB25" i="40"/>
  <c r="AA25" i="40"/>
  <c r="Z25" i="40"/>
  <c r="Y25" i="40"/>
  <c r="X25" i="40"/>
  <c r="W25" i="40"/>
  <c r="V25" i="40"/>
  <c r="U25" i="40"/>
  <c r="T25" i="40"/>
  <c r="S25" i="40"/>
  <c r="R25" i="40"/>
  <c r="Q25" i="40"/>
  <c r="P25" i="40"/>
  <c r="O25" i="40"/>
  <c r="N25" i="40"/>
  <c r="M25" i="40"/>
  <c r="L25" i="40"/>
  <c r="K25" i="40"/>
  <c r="J25" i="40"/>
  <c r="I25" i="40"/>
  <c r="H25" i="40"/>
  <c r="G25" i="40"/>
  <c r="F25" i="40"/>
  <c r="E25" i="40"/>
  <c r="D25" i="40"/>
  <c r="C25" i="40"/>
  <c r="B25" i="40"/>
  <c r="BI24" i="40"/>
  <c r="BH24" i="40"/>
  <c r="BG24" i="40"/>
  <c r="BF24" i="40"/>
  <c r="BE24" i="40"/>
  <c r="BD24" i="40"/>
  <c r="BC24" i="40"/>
  <c r="BB24" i="40"/>
  <c r="BA24" i="40"/>
  <c r="AZ24" i="40"/>
  <c r="AY24" i="40"/>
  <c r="AX24" i="40"/>
  <c r="AW24" i="40"/>
  <c r="AV24" i="40"/>
  <c r="AU24" i="40"/>
  <c r="AT24" i="40"/>
  <c r="AS24" i="40"/>
  <c r="AR24" i="40"/>
  <c r="AQ24" i="40"/>
  <c r="AP24" i="40"/>
  <c r="AO24" i="40"/>
  <c r="AN24" i="40"/>
  <c r="AM24" i="40"/>
  <c r="AL24" i="40"/>
  <c r="AK24" i="40"/>
  <c r="AJ24" i="40"/>
  <c r="AI24" i="40"/>
  <c r="AH24" i="40"/>
  <c r="AG24" i="40"/>
  <c r="AF24" i="40"/>
  <c r="AE24" i="40"/>
  <c r="AD24" i="40"/>
  <c r="AC24" i="40"/>
  <c r="AB24" i="40"/>
  <c r="AA24" i="40"/>
  <c r="Z24" i="40"/>
  <c r="Y24" i="40"/>
  <c r="X24" i="40"/>
  <c r="W24" i="40"/>
  <c r="V24" i="40"/>
  <c r="U24" i="40"/>
  <c r="T24" i="40"/>
  <c r="S24" i="40"/>
  <c r="R24" i="40"/>
  <c r="Q24" i="40"/>
  <c r="P24" i="40"/>
  <c r="O24" i="40"/>
  <c r="N24" i="40"/>
  <c r="M24" i="40"/>
  <c r="L24" i="40"/>
  <c r="K24" i="40"/>
  <c r="J24" i="40"/>
  <c r="I24" i="40"/>
  <c r="H24" i="40"/>
  <c r="G24" i="40"/>
  <c r="F24" i="40"/>
  <c r="E24" i="40"/>
  <c r="D24" i="40"/>
  <c r="C24" i="40"/>
  <c r="B24" i="40"/>
  <c r="BI23" i="40"/>
  <c r="BH23" i="40"/>
  <c r="BG23" i="40"/>
  <c r="BF23" i="40"/>
  <c r="BE23" i="40"/>
  <c r="BD23" i="40"/>
  <c r="BC23" i="40"/>
  <c r="BB23" i="40"/>
  <c r="BA23" i="40"/>
  <c r="AZ23" i="40"/>
  <c r="AY23" i="40"/>
  <c r="AX23" i="40"/>
  <c r="AW23" i="40"/>
  <c r="AV23" i="40"/>
  <c r="AU23" i="40"/>
  <c r="AT23" i="40"/>
  <c r="AS23" i="40"/>
  <c r="AR23" i="40"/>
  <c r="AQ23" i="40"/>
  <c r="AP23" i="40"/>
  <c r="AO23" i="40"/>
  <c r="AN23" i="40"/>
  <c r="AM23" i="40"/>
  <c r="AL23" i="40"/>
  <c r="AK23" i="40"/>
  <c r="AJ23" i="40"/>
  <c r="AI23" i="40"/>
  <c r="AH23" i="40"/>
  <c r="AG23" i="40"/>
  <c r="AF23" i="40"/>
  <c r="AE23" i="40"/>
  <c r="AD23" i="40"/>
  <c r="AC23" i="40"/>
  <c r="AB23" i="40"/>
  <c r="AA23" i="40"/>
  <c r="Z23" i="40"/>
  <c r="Y23" i="40"/>
  <c r="X23" i="40"/>
  <c r="W23" i="40"/>
  <c r="V23" i="40"/>
  <c r="U23" i="40"/>
  <c r="T23" i="40"/>
  <c r="S23" i="40"/>
  <c r="R23" i="40"/>
  <c r="Q23" i="40"/>
  <c r="P23" i="40"/>
  <c r="O23" i="40"/>
  <c r="N23" i="40"/>
  <c r="M23" i="40"/>
  <c r="L23" i="40"/>
  <c r="K23" i="40"/>
  <c r="J23" i="40"/>
  <c r="I23" i="40"/>
  <c r="H23" i="40"/>
  <c r="G23" i="40"/>
  <c r="F23" i="40"/>
  <c r="E23" i="40"/>
  <c r="D23" i="40"/>
  <c r="C23" i="40"/>
  <c r="B23" i="40"/>
  <c r="BI22" i="40"/>
  <c r="BH22" i="40"/>
  <c r="BG22" i="40"/>
  <c r="BF22" i="40"/>
  <c r="BE22" i="40"/>
  <c r="BD22" i="40"/>
  <c r="BC22" i="40"/>
  <c r="BB22" i="40"/>
  <c r="BA22" i="40"/>
  <c r="AZ22" i="40"/>
  <c r="AY22" i="40"/>
  <c r="AX22" i="40"/>
  <c r="AW22" i="40"/>
  <c r="AV22" i="40"/>
  <c r="AU22" i="40"/>
  <c r="AT22" i="40"/>
  <c r="AS22" i="40"/>
  <c r="AR22" i="40"/>
  <c r="AQ22" i="40"/>
  <c r="AP22" i="40"/>
  <c r="AO22" i="40"/>
  <c r="AN22" i="40"/>
  <c r="AM22" i="40"/>
  <c r="AL22" i="40"/>
  <c r="AK22" i="40"/>
  <c r="AJ22" i="40"/>
  <c r="AI22" i="40"/>
  <c r="AH22" i="40"/>
  <c r="AG22" i="40"/>
  <c r="AF22" i="40"/>
  <c r="AE22" i="40"/>
  <c r="AD22" i="40"/>
  <c r="AC22" i="40"/>
  <c r="AB22" i="40"/>
  <c r="AA22" i="40"/>
  <c r="Z22" i="40"/>
  <c r="Y22" i="40"/>
  <c r="X22" i="40"/>
  <c r="W22" i="40"/>
  <c r="V22" i="40"/>
  <c r="U22" i="40"/>
  <c r="T22" i="40"/>
  <c r="S22" i="40"/>
  <c r="R22" i="40"/>
  <c r="Q22" i="40"/>
  <c r="P22" i="40"/>
  <c r="O22" i="40"/>
  <c r="N22" i="40"/>
  <c r="M22" i="40"/>
  <c r="L22" i="40"/>
  <c r="K22" i="40"/>
  <c r="J22" i="40"/>
  <c r="I22" i="40"/>
  <c r="H22" i="40"/>
  <c r="G22" i="40"/>
  <c r="F22" i="40"/>
  <c r="E22" i="40"/>
  <c r="D22" i="40"/>
  <c r="C22" i="40"/>
  <c r="B22" i="40"/>
  <c r="BI21" i="40"/>
  <c r="BH21" i="40"/>
  <c r="BG21" i="40"/>
  <c r="BF21" i="40"/>
  <c r="BE21" i="40"/>
  <c r="BD21" i="40"/>
  <c r="BC21" i="40"/>
  <c r="BB21" i="40"/>
  <c r="BA21" i="40"/>
  <c r="AZ21" i="40"/>
  <c r="AY21" i="40"/>
  <c r="AX21" i="40"/>
  <c r="AW21" i="40"/>
  <c r="AV21" i="40"/>
  <c r="AU21" i="40"/>
  <c r="AT21" i="40"/>
  <c r="AS21" i="40"/>
  <c r="AR21" i="40"/>
  <c r="AQ21" i="40"/>
  <c r="AP21" i="40"/>
  <c r="AO21" i="40"/>
  <c r="AN21" i="40"/>
  <c r="AM21" i="40"/>
  <c r="AL21" i="40"/>
  <c r="AK21" i="40"/>
  <c r="AJ21" i="40"/>
  <c r="AI21" i="40"/>
  <c r="AH21" i="40"/>
  <c r="AG21" i="40"/>
  <c r="AF21" i="40"/>
  <c r="AE21" i="40"/>
  <c r="AD21" i="40"/>
  <c r="AC21" i="40"/>
  <c r="AB21" i="40"/>
  <c r="AA21" i="40"/>
  <c r="Z21" i="40"/>
  <c r="Y21" i="40"/>
  <c r="X21" i="40"/>
  <c r="W21" i="40"/>
  <c r="V21" i="40"/>
  <c r="U21" i="40"/>
  <c r="T21" i="40"/>
  <c r="S21" i="40"/>
  <c r="R21" i="40"/>
  <c r="Q21" i="40"/>
  <c r="P21" i="40"/>
  <c r="O21" i="40"/>
  <c r="N21" i="40"/>
  <c r="M21" i="40"/>
  <c r="L21" i="40"/>
  <c r="K21" i="40"/>
  <c r="J21" i="40"/>
  <c r="I21" i="40"/>
  <c r="H21" i="40"/>
  <c r="G21" i="40"/>
  <c r="F21" i="40"/>
  <c r="E21" i="40"/>
  <c r="D21" i="40"/>
  <c r="C21" i="40"/>
  <c r="B21" i="40"/>
  <c r="BI20" i="40"/>
  <c r="BH20" i="40"/>
  <c r="BG20" i="40"/>
  <c r="BF20" i="40"/>
  <c r="BE20" i="40"/>
  <c r="BD20" i="40"/>
  <c r="BC20" i="40"/>
  <c r="BB20" i="40"/>
  <c r="BA20" i="40"/>
  <c r="AZ20" i="40"/>
  <c r="AY20" i="40"/>
  <c r="AX20" i="40"/>
  <c r="AW20" i="40"/>
  <c r="AV20" i="40"/>
  <c r="AU20" i="40"/>
  <c r="AT20" i="40"/>
  <c r="AS20" i="40"/>
  <c r="AR20" i="40"/>
  <c r="AQ20" i="40"/>
  <c r="AP20" i="40"/>
  <c r="AO20" i="40"/>
  <c r="AN20" i="40"/>
  <c r="AM20" i="40"/>
  <c r="AL20" i="40"/>
  <c r="AK20" i="40"/>
  <c r="AJ20" i="40"/>
  <c r="AI20" i="40"/>
  <c r="AH20" i="40"/>
  <c r="AG20" i="40"/>
  <c r="AF20" i="40"/>
  <c r="AE20" i="40"/>
  <c r="AD20" i="40"/>
  <c r="AC20" i="40"/>
  <c r="AB20" i="40"/>
  <c r="AA20" i="40"/>
  <c r="Z20" i="40"/>
  <c r="Y20" i="40"/>
  <c r="X20" i="40"/>
  <c r="W20" i="40"/>
  <c r="V20" i="40"/>
  <c r="U20" i="40"/>
  <c r="T20" i="40"/>
  <c r="S20" i="40"/>
  <c r="R20" i="40"/>
  <c r="Q20" i="40"/>
  <c r="P20" i="40"/>
  <c r="O20" i="40"/>
  <c r="N20" i="40"/>
  <c r="M20" i="40"/>
  <c r="L20" i="40"/>
  <c r="K20" i="40"/>
  <c r="J20" i="40"/>
  <c r="I20" i="40"/>
  <c r="H20" i="40"/>
  <c r="G20" i="40"/>
  <c r="F20" i="40"/>
  <c r="E20" i="40"/>
  <c r="D20" i="40"/>
  <c r="C20" i="40"/>
  <c r="B20" i="40"/>
  <c r="BI19" i="40"/>
  <c r="BH19" i="40"/>
  <c r="BG19" i="40"/>
  <c r="BF19" i="40"/>
  <c r="BE19" i="40"/>
  <c r="BD19" i="40"/>
  <c r="BC19" i="40"/>
  <c r="BB19" i="40"/>
  <c r="BA19" i="40"/>
  <c r="AZ19" i="40"/>
  <c r="AY19" i="40"/>
  <c r="AX19" i="40"/>
  <c r="AW19" i="40"/>
  <c r="AV19" i="40"/>
  <c r="AU19" i="40"/>
  <c r="AT19" i="40"/>
  <c r="AS19" i="40"/>
  <c r="AR19" i="40"/>
  <c r="AQ19" i="40"/>
  <c r="AP19" i="40"/>
  <c r="AO19" i="40"/>
  <c r="AN19" i="40"/>
  <c r="AM19" i="40"/>
  <c r="AL19" i="40"/>
  <c r="AK19" i="40"/>
  <c r="AJ19" i="40"/>
  <c r="AI19" i="40"/>
  <c r="AH19" i="40"/>
  <c r="AG19" i="40"/>
  <c r="AF19" i="40"/>
  <c r="AE19" i="40"/>
  <c r="AD19" i="40"/>
  <c r="AC19" i="40"/>
  <c r="AB19" i="40"/>
  <c r="AA19" i="40"/>
  <c r="Z19" i="40"/>
  <c r="Y19" i="40"/>
  <c r="X19" i="40"/>
  <c r="W19" i="40"/>
  <c r="V19" i="40"/>
  <c r="U19" i="40"/>
  <c r="T19" i="40"/>
  <c r="S19" i="40"/>
  <c r="R19" i="40"/>
  <c r="Q19" i="40"/>
  <c r="P19" i="40"/>
  <c r="O19" i="40"/>
  <c r="N19" i="40"/>
  <c r="M19" i="40"/>
  <c r="L19" i="40"/>
  <c r="K19" i="40"/>
  <c r="J19" i="40"/>
  <c r="I19" i="40"/>
  <c r="H19" i="40"/>
  <c r="G19" i="40"/>
  <c r="F19" i="40"/>
  <c r="E19" i="40"/>
  <c r="D19" i="40"/>
  <c r="C19" i="40"/>
  <c r="B19" i="40"/>
  <c r="BI18" i="40"/>
  <c r="BH18" i="40"/>
  <c r="BH32" i="40" s="1"/>
  <c r="BG18" i="40"/>
  <c r="BF18" i="40"/>
  <c r="BE18" i="40"/>
  <c r="BD18" i="40"/>
  <c r="BC18" i="40"/>
  <c r="BB18" i="40"/>
  <c r="BA18" i="40"/>
  <c r="AZ18" i="40"/>
  <c r="AZ32" i="40" s="1"/>
  <c r="AY18" i="40"/>
  <c r="AY32" i="40" s="1"/>
  <c r="AX18" i="40"/>
  <c r="AW18" i="40"/>
  <c r="AV18" i="40"/>
  <c r="AU18" i="40"/>
  <c r="AT18" i="40"/>
  <c r="AS18" i="40"/>
  <c r="AR18" i="40"/>
  <c r="AR32" i="40" s="1"/>
  <c r="AQ18" i="40"/>
  <c r="AQ32" i="40" s="1"/>
  <c r="AP18" i="40"/>
  <c r="AO18" i="40"/>
  <c r="AN18" i="40"/>
  <c r="AM18" i="40"/>
  <c r="AL18" i="40"/>
  <c r="AK18" i="40"/>
  <c r="AJ18" i="40"/>
  <c r="AJ32" i="40" s="1"/>
  <c r="AI18" i="40"/>
  <c r="AI32" i="40" s="1"/>
  <c r="AH18" i="40"/>
  <c r="AG18" i="40"/>
  <c r="AF18" i="40"/>
  <c r="AE18" i="40"/>
  <c r="AD18" i="40"/>
  <c r="AC18" i="40"/>
  <c r="AB18" i="40"/>
  <c r="AB32" i="40" s="1"/>
  <c r="AA18" i="40"/>
  <c r="AA32" i="40" s="1"/>
  <c r="Z18" i="40"/>
  <c r="Y18" i="40"/>
  <c r="X18" i="40"/>
  <c r="W18" i="40"/>
  <c r="V18" i="40"/>
  <c r="U18" i="40"/>
  <c r="T18" i="40"/>
  <c r="T32" i="40" s="1"/>
  <c r="S18" i="40"/>
  <c r="S32" i="40" s="1"/>
  <c r="R18" i="40"/>
  <c r="Q18" i="40"/>
  <c r="P18" i="40"/>
  <c r="O18" i="40"/>
  <c r="N18" i="40"/>
  <c r="M18" i="40"/>
  <c r="L18" i="40"/>
  <c r="L32" i="40" s="1"/>
  <c r="K18" i="40"/>
  <c r="K32" i="40" s="1"/>
  <c r="J18" i="40"/>
  <c r="I18" i="40"/>
  <c r="H18" i="40"/>
  <c r="G18" i="40"/>
  <c r="F18" i="40"/>
  <c r="E18" i="40"/>
  <c r="D18" i="40"/>
  <c r="D32" i="40" s="1"/>
  <c r="C18" i="40"/>
  <c r="C32" i="40" s="1"/>
  <c r="B18" i="40"/>
  <c r="BI17" i="40"/>
  <c r="BI32" i="40" s="1"/>
  <c r="BH17" i="40"/>
  <c r="BG17" i="40"/>
  <c r="BF17" i="40"/>
  <c r="BF32" i="40" s="1"/>
  <c r="BE17" i="40"/>
  <c r="BE32" i="40" s="1"/>
  <c r="BD17" i="40"/>
  <c r="BD32" i="40" s="1"/>
  <c r="BC17" i="40"/>
  <c r="BC32" i="40" s="1"/>
  <c r="BB17" i="40"/>
  <c r="BB32" i="40" s="1"/>
  <c r="BA17" i="40"/>
  <c r="BA32" i="40" s="1"/>
  <c r="AZ17" i="40"/>
  <c r="AY17" i="40"/>
  <c r="AX17" i="40"/>
  <c r="AX32" i="40" s="1"/>
  <c r="AW17" i="40"/>
  <c r="AW32" i="40" s="1"/>
  <c r="AV17" i="40"/>
  <c r="AV32" i="40" s="1"/>
  <c r="AU17" i="40"/>
  <c r="AU32" i="40" s="1"/>
  <c r="AT17" i="40"/>
  <c r="AT32" i="40" s="1"/>
  <c r="AS17" i="40"/>
  <c r="AS32" i="40" s="1"/>
  <c r="AR17" i="40"/>
  <c r="AQ17" i="40"/>
  <c r="AP17" i="40"/>
  <c r="AP32" i="40" s="1"/>
  <c r="AO17" i="40"/>
  <c r="AO32" i="40" s="1"/>
  <c r="AN17" i="40"/>
  <c r="AN32" i="40" s="1"/>
  <c r="AM17" i="40"/>
  <c r="AM32" i="40" s="1"/>
  <c r="AL17" i="40"/>
  <c r="AL32" i="40" s="1"/>
  <c r="AK17" i="40"/>
  <c r="AK32" i="40" s="1"/>
  <c r="AJ17" i="40"/>
  <c r="AI17" i="40"/>
  <c r="AH17" i="40"/>
  <c r="AH32" i="40" s="1"/>
  <c r="AG17" i="40"/>
  <c r="AG32" i="40" s="1"/>
  <c r="AF17" i="40"/>
  <c r="AF32" i="40" s="1"/>
  <c r="AE17" i="40"/>
  <c r="AE32" i="40" s="1"/>
  <c r="AD17" i="40"/>
  <c r="AD32" i="40" s="1"/>
  <c r="AC17" i="40"/>
  <c r="AC32" i="40" s="1"/>
  <c r="AB17" i="40"/>
  <c r="AA17" i="40"/>
  <c r="Z17" i="40"/>
  <c r="Z32" i="40" s="1"/>
  <c r="Y17" i="40"/>
  <c r="Y32" i="40" s="1"/>
  <c r="X17" i="40"/>
  <c r="X32" i="40" s="1"/>
  <c r="W17" i="40"/>
  <c r="W32" i="40" s="1"/>
  <c r="V17" i="40"/>
  <c r="V32" i="40" s="1"/>
  <c r="U17" i="40"/>
  <c r="U32" i="40" s="1"/>
  <c r="T17" i="40"/>
  <c r="S17" i="40"/>
  <c r="R17" i="40"/>
  <c r="R32" i="40" s="1"/>
  <c r="Q17" i="40"/>
  <c r="Q32" i="40" s="1"/>
  <c r="P17" i="40"/>
  <c r="P32" i="40" s="1"/>
  <c r="O17" i="40"/>
  <c r="O32" i="40" s="1"/>
  <c r="N17" i="40"/>
  <c r="N32" i="40" s="1"/>
  <c r="M17" i="40"/>
  <c r="M32" i="40" s="1"/>
  <c r="L17" i="40"/>
  <c r="K17" i="40"/>
  <c r="J17" i="40"/>
  <c r="J32" i="40" s="1"/>
  <c r="I17" i="40"/>
  <c r="I32" i="40" s="1"/>
  <c r="H17" i="40"/>
  <c r="H32" i="40" s="1"/>
  <c r="G17" i="40"/>
  <c r="G32" i="40" s="1"/>
  <c r="F17" i="40"/>
  <c r="F32" i="40" s="1"/>
  <c r="E17" i="40"/>
  <c r="E32" i="40" s="1"/>
  <c r="D17" i="40"/>
  <c r="C17" i="40"/>
  <c r="B17" i="40"/>
  <c r="B32" i="40" s="1"/>
  <c r="C53" i="41"/>
  <c r="C51" i="41"/>
  <c r="C45" i="41"/>
  <c r="C47" i="41" s="1"/>
  <c r="A45" i="41"/>
  <c r="C43" i="41"/>
  <c r="A43" i="41"/>
  <c r="A38" i="41"/>
  <c r="A34" i="41"/>
  <c r="A30" i="41"/>
  <c r="C18" i="41"/>
  <c r="C26" i="41" s="1"/>
  <c r="A16" i="41"/>
  <c r="A10" i="41"/>
  <c r="J46" i="31"/>
  <c r="J33" i="31"/>
  <c r="J41" i="31"/>
  <c r="J39" i="31"/>
  <c r="J36" i="31"/>
  <c r="J44" i="31"/>
  <c r="J47" i="31"/>
  <c r="J38" i="31"/>
  <c r="J42" i="31"/>
  <c r="J35" i="31"/>
  <c r="J32" i="31"/>
  <c r="J45" i="31"/>
  <c r="J37" i="31"/>
  <c r="J34" i="31"/>
  <c r="J40" i="31"/>
  <c r="J43" i="31"/>
  <c r="N43" i="31" l="1"/>
  <c r="N40" i="31"/>
  <c r="N45" i="31"/>
  <c r="N32" i="31"/>
  <c r="D15" i="31" s="1"/>
  <c r="L32" i="31"/>
  <c r="N42" i="31"/>
  <c r="N47" i="31"/>
  <c r="N44" i="31"/>
  <c r="L36" i="31"/>
  <c r="N36" i="31"/>
  <c r="D16" i="31" s="1"/>
  <c r="E16" i="31" s="1"/>
  <c r="N41" i="31"/>
  <c r="N46" i="31"/>
  <c r="BB30" i="40"/>
  <c r="AT30" i="40"/>
  <c r="AL30" i="40"/>
  <c r="AD30" i="40"/>
  <c r="V30" i="40"/>
  <c r="N30" i="40"/>
  <c r="F30" i="40"/>
  <c r="BI30" i="40"/>
  <c r="BA30" i="40"/>
  <c r="AS30" i="40"/>
  <c r="AK30" i="40"/>
  <c r="AC30" i="40"/>
  <c r="U30" i="40"/>
  <c r="M30" i="40"/>
  <c r="E30" i="40"/>
  <c r="BH30" i="40"/>
  <c r="AZ30" i="40"/>
  <c r="AR30" i="40"/>
  <c r="AJ30" i="40"/>
  <c r="AB30" i="40"/>
  <c r="T30" i="40"/>
  <c r="L30" i="40"/>
  <c r="D30" i="40"/>
  <c r="BF30" i="40"/>
  <c r="AX30" i="40"/>
  <c r="AP30" i="40"/>
  <c r="AH30" i="40"/>
  <c r="Z30" i="40"/>
  <c r="R30" i="40"/>
  <c r="B30" i="40"/>
  <c r="BD30" i="40"/>
  <c r="AF30" i="40"/>
  <c r="X30" i="40"/>
  <c r="H30" i="40"/>
  <c r="G30" i="40"/>
  <c r="BG30" i="40"/>
  <c r="AY30" i="40"/>
  <c r="AQ30" i="40"/>
  <c r="AI30" i="40"/>
  <c r="AA30" i="40"/>
  <c r="S30" i="40"/>
  <c r="K30" i="40"/>
  <c r="C30" i="40"/>
  <c r="J30" i="40"/>
  <c r="AV30" i="40"/>
  <c r="BC30" i="40"/>
  <c r="AU30" i="40"/>
  <c r="AM30" i="40"/>
  <c r="AE30" i="40"/>
  <c r="O30" i="40"/>
  <c r="BE30" i="40"/>
  <c r="AW30" i="40"/>
  <c r="AO30" i="40"/>
  <c r="AG30" i="40"/>
  <c r="Y30" i="40"/>
  <c r="Q30" i="40"/>
  <c r="I30" i="40"/>
  <c r="AN30" i="40"/>
  <c r="P30" i="40"/>
  <c r="W30" i="40"/>
  <c r="BJ42" i="40"/>
  <c r="BK42" i="40" s="1"/>
  <c r="BJ46" i="40"/>
  <c r="BK46" i="40" s="1"/>
  <c r="C17" i="31"/>
  <c r="C21" i="31"/>
  <c r="BJ41" i="40"/>
  <c r="BK41" i="40" s="1"/>
  <c r="BJ45" i="40"/>
  <c r="BK45" i="40" s="1"/>
  <c r="C15" i="31"/>
  <c r="C18" i="31"/>
  <c r="C22" i="31"/>
  <c r="BJ40" i="40"/>
  <c r="BK40" i="40" s="1"/>
  <c r="BJ44" i="40"/>
  <c r="BK44" i="40" s="1"/>
  <c r="BJ48" i="40"/>
  <c r="BK48" i="40" s="1"/>
  <c r="BJ39" i="40"/>
  <c r="BJ43" i="40"/>
  <c r="BK43" i="40" s="1"/>
  <c r="C20" i="31"/>
  <c r="BJ49" i="40" l="1"/>
  <c r="BK39" i="40"/>
  <c r="BK49" i="40" s="1"/>
  <c r="E15" i="31"/>
  <c r="B26" i="31"/>
  <c r="C25" i="31"/>
</calcChain>
</file>

<file path=xl/sharedStrings.xml><?xml version="1.0" encoding="utf-8"?>
<sst xmlns="http://schemas.openxmlformats.org/spreadsheetml/2006/main" count="355" uniqueCount="215">
  <si>
    <t>Percentage</t>
  </si>
  <si>
    <t>Low</t>
  </si>
  <si>
    <t>High</t>
  </si>
  <si>
    <t>Number</t>
  </si>
  <si>
    <t>Measure achievement calculation</t>
  </si>
  <si>
    <t>Financial overview</t>
  </si>
  <si>
    <t>Value of variation events in this month</t>
  </si>
  <si>
    <t>Med</t>
  </si>
  <si>
    <t>H</t>
  </si>
  <si>
    <t>G</t>
  </si>
  <si>
    <t>UnitofMeasurementType</t>
  </si>
  <si>
    <t>UnitofMeasurementTypeSelected</t>
  </si>
  <si>
    <t>Provide a General Waste disposal service in line with the Call Off Contract requirements, and SLRs (to be set up as PPM).</t>
  </si>
  <si>
    <t>Provide a Classified Waste disposal service in line with the Call Off Contract requirements, and SLRs (to be set up as PPM).</t>
  </si>
  <si>
    <t>Provide a Hazardous Waste disposal service in line with the Call Off Contract requirements, SLRs (to be set up as PPM).</t>
  </si>
  <si>
    <t>Provide a Recycled Waste disposal service in line with the Call Off Contract requirements, and SLRs (to be set up as PPM).</t>
  </si>
  <si>
    <t>Number of occasions where Supplier failed to provide the service or respond to requests for service, in accordance with the schedule.
Calculated as the total number of events successfully completed divided by the total number of events scheduled to be undertaken.</t>
  </si>
  <si>
    <t>All areas to satisfy the Service Requirements prior to the commencement of each business day.</t>
  </si>
  <si>
    <t>All areas of Affected Property meeting the cleaning standards at commencement of business operations each day.</t>
  </si>
  <si>
    <t xml:space="preserve">All Reactive Requests Cleaning Events will be responded to within the required timeframe and to the required standard as detailed within the SLR's and Service Standards </t>
  </si>
  <si>
    <t>No failure to respond and rectify within the required timeframe as detailed within the contract</t>
  </si>
  <si>
    <t>All deep cleaning activities will be carried out in accordance with the contractual requirements and within the agreed timeframe as stipulated within the Planned Deep Cleaning schedule (to be set up as PPM)</t>
  </si>
  <si>
    <t xml:space="preserve">All deep cleaning activities completed to scheduled dates on CAFM by FM Supplier. </t>
  </si>
  <si>
    <t>All reactive pest control events will be responded to within the required timeframe and standard as detailed within the SLR's and Service Standards</t>
  </si>
  <si>
    <t>The information is structured as follows:</t>
  </si>
  <si>
    <t>C6</t>
  </si>
  <si>
    <t>C7</t>
  </si>
  <si>
    <t>Defines the value of variation events undertaken during the month.</t>
  </si>
  <si>
    <t>C8</t>
  </si>
  <si>
    <t>Number of occasions where Supplier failed to provide the planned service or respond to requests for service, in accordance with the schedule.
Calculated as the total number of events successfully completed divided by the total number of events scheduled to be undertaken.</t>
  </si>
  <si>
    <t>Qualitative</t>
  </si>
  <si>
    <t>Column A</t>
  </si>
  <si>
    <t>Column B</t>
  </si>
  <si>
    <t>Column C</t>
  </si>
  <si>
    <t>Column D</t>
  </si>
  <si>
    <t>Defines how each Measure will be measured for performance purposes.</t>
  </si>
  <si>
    <t>Contains the results received from the supplier in relation to the Measure performance.</t>
  </si>
  <si>
    <t>Cell Reference</t>
  </si>
  <si>
    <t>Description</t>
  </si>
  <si>
    <t>Monthly instruction</t>
  </si>
  <si>
    <t>Table 1. Financials</t>
  </si>
  <si>
    <t>None</t>
  </si>
  <si>
    <t>Enter/ensure correct value for the period being assessed</t>
  </si>
  <si>
    <t>Monthly instruction (within contract)</t>
  </si>
  <si>
    <t>Enter a description for each Measure</t>
  </si>
  <si>
    <t>Enter a description of how each Measure should be calculated monthly</t>
  </si>
  <si>
    <t>AchievementValueQualitative</t>
  </si>
  <si>
    <t>Pass</t>
  </si>
  <si>
    <t>Fail</t>
  </si>
  <si>
    <t>Achievement value (Input either 'Pass' or 'Fail')</t>
  </si>
  <si>
    <t>F</t>
  </si>
  <si>
    <t>The monthly result should be entered into the relevant green shaded cell per Measure.</t>
  </si>
  <si>
    <t>Shows the Measure Reference for each individual Measure.</t>
  </si>
  <si>
    <t>Defines the requirement for each Measure.</t>
  </si>
  <si>
    <t>WASTE M1</t>
  </si>
  <si>
    <t>WASTE M2</t>
  </si>
  <si>
    <t>WASTE M3</t>
  </si>
  <si>
    <t>WASTE M4</t>
  </si>
  <si>
    <t>CLEAN M1</t>
  </si>
  <si>
    <t>CLEAN M2</t>
  </si>
  <si>
    <t>CLEAN M3</t>
  </si>
  <si>
    <t>CLEAN M4</t>
  </si>
  <si>
    <t>Call Off Contract Current Month Value</t>
  </si>
  <si>
    <t>Defines the monthly value of the contract.</t>
  </si>
  <si>
    <t>UPDATE AND COMPLETE GREEN CELLS FOR EACH PERIOD OF THE CONTRACT</t>
  </si>
  <si>
    <t>Payment Mechanism Calculation</t>
  </si>
  <si>
    <t>Payment for month number</t>
  </si>
  <si>
    <t>SECTION 1: Calculation of Baseline Monthly Payment</t>
  </si>
  <si>
    <t>Contract Base Cost for Month including indexation (excluding TUPE)</t>
  </si>
  <si>
    <t>Baseline Monthly Payment =</t>
  </si>
  <si>
    <t>Input for Pass Through Costs for Previous Contract Month</t>
  </si>
  <si>
    <t>=</t>
  </si>
  <si>
    <t>Input of Work Orders for Previous Contract Month</t>
  </si>
  <si>
    <t>SECTION 3: Input TUPE Risk Premium for Previous Month</t>
  </si>
  <si>
    <t>SECTION 4: Calculation of Performance Adjustment and Earnback for Previous Month</t>
  </si>
  <si>
    <t>Monthly Total Performance Adjustment and Earnback =</t>
  </si>
  <si>
    <t>SECTION 5: Calculation of the Monthly Payment</t>
  </si>
  <si>
    <t>Monthly Payment for Month</t>
  </si>
  <si>
    <t xml:space="preserve"> = </t>
  </si>
  <si>
    <t>Monthly Payment for Final Contract Month</t>
  </si>
  <si>
    <t>`</t>
  </si>
  <si>
    <t>Contract Year 1</t>
  </si>
  <si>
    <t>Contract Year 2</t>
  </si>
  <si>
    <t>Contract Year 3</t>
  </si>
  <si>
    <t>Contract Year 4</t>
  </si>
  <si>
    <t>Contract Year 5</t>
  </si>
  <si>
    <t>Table 2: Record of KPI Pass/Fail per Service</t>
  </si>
  <si>
    <t>This is capped at 6% of the total of the Baseline Monthly Payment for the month in question.</t>
  </si>
  <si>
    <t>TOTAL DEDUCTIONS</t>
  </si>
  <si>
    <t>Contract Month</t>
  </si>
  <si>
    <t>Contract Annual Period 1 - Month</t>
  </si>
  <si>
    <t>Contract Annual Period 2 - Month</t>
  </si>
  <si>
    <t>Contract Annual Period 3 - Month</t>
  </si>
  <si>
    <t>Contract Annual Period 4 - Month</t>
  </si>
  <si>
    <t>Contract Annual Period 5 - Month</t>
  </si>
  <si>
    <t>Contract Year 1 - Contract Month Split
ACTUAL DEDUCTIONS</t>
  </si>
  <si>
    <t>Actual Deductions - Total for Designated Contract Month Period (£)</t>
  </si>
  <si>
    <t>KPI Performance Measure</t>
  </si>
  <si>
    <t>KPI Measures sheet</t>
  </si>
  <si>
    <t>C9</t>
  </si>
  <si>
    <t>Within both the 'Paymech Calc Overview' and 'Perf Ded_Add and Earnback Calc' tabs, all cells highlighted in pink should be completed by the Supplier/Buyer on a monthly basis to allow calculation of the Monthly Payment values.</t>
  </si>
  <si>
    <t>Paymech Calc Overview sheet</t>
  </si>
  <si>
    <t>Shows the Period to which the Monthly Payment applies. This value will prime both tabs.</t>
  </si>
  <si>
    <t>C14</t>
  </si>
  <si>
    <t>C16</t>
  </si>
  <si>
    <t>Shows the Contract Base Cost for the month (the fixed price).</t>
  </si>
  <si>
    <t>Shows any monthly permanent or temporary variation to the contract.</t>
  </si>
  <si>
    <t>C24</t>
  </si>
  <si>
    <t>Provides the % fee at risk agreed by the Buyer.</t>
  </si>
  <si>
    <t>C30</t>
  </si>
  <si>
    <t>C34</t>
  </si>
  <si>
    <t>Shows the Pass through Cost for each Period.</t>
  </si>
  <si>
    <t>Shows the Work Order Cost (Billable Works cost) for each Period.</t>
  </si>
  <si>
    <t>Provides the Monthly TUPE Risk premium/cost.</t>
  </si>
  <si>
    <t>C38</t>
  </si>
  <si>
    <t>C43</t>
  </si>
  <si>
    <t>C45</t>
  </si>
  <si>
    <t>The Monthly Performance Adjustment is driven by the KPI performance results and auto populates.</t>
  </si>
  <si>
    <t>The Monthly Earnback is driven by the KPI performance results and auto populates.</t>
  </si>
  <si>
    <t>Perf Ded_Add and Earnback Calc sheet</t>
  </si>
  <si>
    <t>Ensure that the appropriate value is entered/is correct.</t>
  </si>
  <si>
    <t>Buyer build instruction</t>
  </si>
  <si>
    <t>Buyer build instruction (pre ITT)</t>
  </si>
  <si>
    <t>Instruction to User: All cells requiring user input are coloured in pink</t>
  </si>
  <si>
    <t>Earnback Amount Due from Previous Contract Month (£)</t>
  </si>
  <si>
    <t>Shows the deduction/adjustment value for each period against each appropriate KPI heading followed by the Earnback due as displayed in column BK.</t>
  </si>
  <si>
    <t>Table 2. KPI Performance Measures</t>
  </si>
  <si>
    <t>SoR/SLA -Ref Req1 - Cleaning</t>
  </si>
  <si>
    <t>SoR/SLA -Ref Req2 - Waste</t>
  </si>
  <si>
    <t>SoR/SLA -Ref Req3</t>
  </si>
  <si>
    <t>SoR/SLA -Ref Req4</t>
  </si>
  <si>
    <t>SoR/SLA -Ref Req5</t>
  </si>
  <si>
    <t>SoR/SLA -Ref Req6</t>
  </si>
  <si>
    <t>SoR/SLA -Ref Req7</t>
  </si>
  <si>
    <t>SoR/SLA -Ref Req8</t>
  </si>
  <si>
    <t>SoR/SLA -Ref Req9</t>
  </si>
  <si>
    <t>SoR/SLA -Ref Req10</t>
  </si>
  <si>
    <t>Measure and Achievement Criteria</t>
  </si>
  <si>
    <t>(TBA)</t>
  </si>
  <si>
    <t>Full Retention Threshold %</t>
  </si>
  <si>
    <t>Current Total £ (level not achieved)</t>
  </si>
  <si>
    <t>Current Total % (level not achieved)</t>
  </si>
  <si>
    <t>This tab receives the appropriate values into the Pink cells within Table 1 - ACTUAL DEDUCTIONS,  for each period. Each period, the appropriate period column within Table 1 should be manually populated by the Supplier from the 'KPI Measures' tab, Table 2.KPI Performance Measures, KPI Performance Measures Results, cells E15 to E24.</t>
  </si>
  <si>
    <t>Shows the deduction/adjustment value for each period against each appropriate KPI Performance Measure heading.</t>
  </si>
  <si>
    <t>Rows 4 to 13</t>
  </si>
  <si>
    <t>Rows 39 to 48</t>
  </si>
  <si>
    <t>Enter the Earnback % agreed for your contract into cell J35. Between 0% and 100%</t>
  </si>
  <si>
    <t xml:space="preserve">Copy and Paste Special in (removing formulas), the results from the 'KPI Measures' tab, Table 2.KPI Performance Measures, KPI Performance Measures Results Column, cells E15 to E24. </t>
  </si>
  <si>
    <t>Within the 'KPI Measures' tab, all cells highlighted in amber should be completed by the Buyer based on their KPI requirements. The pre-populated KPI Performance Measures throughout this spreadsheet are only examples. Buyers should look to amend these to better reflect the needs of their requirement, as part of their ITT pack, then remove the shading.</t>
  </si>
  <si>
    <t>Within the 'KPI Measures' tab, all cells highlighted in green should be completed by the supplier/Buyer on a monthly basis to allow calculation of KPI Performance Measure achievements and potential performance deduction values.</t>
  </si>
  <si>
    <t>C10</t>
  </si>
  <si>
    <t>Defines the Full Retention Threshold %</t>
  </si>
  <si>
    <t>Enter required %</t>
  </si>
  <si>
    <t>Defines the KPI Performance Measure names</t>
  </si>
  <si>
    <t>Defines the weighting attributed to each KPI.Performance Measure</t>
  </si>
  <si>
    <t>B15 to B24</t>
  </si>
  <si>
    <t>A15 to A24</t>
  </si>
  <si>
    <t>C15 to C24</t>
  </si>
  <si>
    <t>D15 to D24</t>
  </si>
  <si>
    <t>Enter the required number of KPI Performance Measure titles dependent on your requirements.</t>
  </si>
  <si>
    <t>Enter weighting for each KP Performance MeasureI. Total must add up to 100%.</t>
  </si>
  <si>
    <t>KPI Measure Weighting %</t>
  </si>
  <si>
    <t>Confirms if the KPI Performance Measure is a 'Pass' or 'Fail'</t>
  </si>
  <si>
    <t>Supplier to complete based on agreed results/MI</t>
  </si>
  <si>
    <t>E15 to E24</t>
  </si>
  <si>
    <t>Auto calculates the KPI Performance Measure results for the period.</t>
  </si>
  <si>
    <t>Supplier to paste results into 'Perf Ded_Add and Earnback Calc sheet', Table 1 - Actual Deductions</t>
  </si>
  <si>
    <t>Table 3. Specific Measures</t>
  </si>
  <si>
    <r>
      <t xml:space="preserve">Table 3. Specific Measures - </t>
    </r>
    <r>
      <rPr>
        <sz val="10"/>
        <rFont val="Arial"/>
        <family val="2"/>
      </rPr>
      <t>This table lists all of the KPI Performance Measures applicable to the contract KPIs. It defines the requirement for each Measure, and states how performance will be measured for the performance calculations.The information is structured as follows:</t>
    </r>
  </si>
  <si>
    <t>Shows the KPI Performance Measure against which individual Measures will be calculated.</t>
  </si>
  <si>
    <t>Columns E</t>
  </si>
  <si>
    <t>Table 1: ACTUAL DEDUCTIONS
Copy and paste values from the KPI Measures tab, Table 2: KPI Performance Measures
'KPI Deduction' column Cells E15 to E24.</t>
  </si>
  <si>
    <t>This sheet shows the summarised position of the At Risk Amount and performance deductions attributed to KPI Performance Measures.</t>
  </si>
  <si>
    <t>Defines the percentage of the At Risk Amount for the contract.</t>
  </si>
  <si>
    <t>Enter the KPI At Risk Amount for your contract. Maximum is 6%.</t>
  </si>
  <si>
    <t>Calculates the total At Risk Amount for the month.</t>
  </si>
  <si>
    <t>Automatically calculates the At Risk Amount attributable to each KPI.Performance Measure</t>
  </si>
  <si>
    <t xml:space="preserve">SECTION 2: Calculation of Monthly At Risk Amount </t>
  </si>
  <si>
    <t>Formula for "Monthly At Risk Amount" =</t>
  </si>
  <si>
    <t>Baseline Monthly Payment x At Risk Amount %</t>
  </si>
  <si>
    <t>At Risk Amount % =</t>
  </si>
  <si>
    <t>Monthly Total At Risk Amount =</t>
  </si>
  <si>
    <t>Percentage of the Call Off Contract At Risk Amount</t>
  </si>
  <si>
    <t>Total At Risk Amount for the month</t>
  </si>
  <si>
    <t>Achievement 
Unit of Measure</t>
  </si>
  <si>
    <t>Achievement value (%)</t>
  </si>
  <si>
    <t>Achievement value (number)</t>
  </si>
  <si>
    <t>Scoring Scale</t>
  </si>
  <si>
    <t>Score</t>
  </si>
  <si>
    <t>Pass/Fail</t>
  </si>
  <si>
    <r>
      <t xml:space="preserve">Scoring Scales for Unit of Measure: </t>
    </r>
    <r>
      <rPr>
        <b/>
        <sz val="11"/>
        <color rgb="FFFF0000"/>
        <rFont val="Arial"/>
        <family val="2"/>
      </rPr>
      <t>Number</t>
    </r>
  </si>
  <si>
    <r>
      <t xml:space="preserve">Scoring Scales for Unit of Measure: </t>
    </r>
    <r>
      <rPr>
        <b/>
        <sz val="11"/>
        <color rgb="FFFF0000"/>
        <rFont val="Arial"/>
        <family val="2"/>
      </rPr>
      <t>Percentage (%)</t>
    </r>
  </si>
  <si>
    <r>
      <t xml:space="preserve">Scoring Scales for Unit of Measure: </t>
    </r>
    <r>
      <rPr>
        <b/>
        <sz val="11"/>
        <color rgb="FFFF0000"/>
        <rFont val="Arial"/>
        <family val="2"/>
      </rPr>
      <t>Qualitative</t>
    </r>
  </si>
  <si>
    <t>Score Table 1</t>
  </si>
  <si>
    <t>Score Table 2</t>
  </si>
  <si>
    <t>Score Table 3</t>
  </si>
  <si>
    <t>Score Table 4</t>
  </si>
  <si>
    <t>Score Table 5</t>
  </si>
  <si>
    <t>Score Table 6</t>
  </si>
  <si>
    <t>Score Table 7</t>
  </si>
  <si>
    <t>Medium</t>
  </si>
  <si>
    <t>Value Achieved</t>
  </si>
  <si>
    <t>Contractor Score</t>
  </si>
  <si>
    <t>Aggregate Score</t>
  </si>
  <si>
    <t>Score Threshold</t>
  </si>
  <si>
    <t>KPI Category</t>
  </si>
  <si>
    <t>KPI Performance Measure Reference</t>
  </si>
  <si>
    <t>Score Threshold Achieved (Input either 'Pass' or 'Fail')</t>
  </si>
  <si>
    <t>Score Threshold Achieved</t>
  </si>
  <si>
    <t>KPI Weighting</t>
  </si>
  <si>
    <t>KPI Category At Risk Amount</t>
  </si>
  <si>
    <t>Table 3:  Monthly Total At Risk Amount Cap</t>
  </si>
  <si>
    <t>Table 4: EARNBACK -  Cell J35 should be populated with the appropriate agreed Earnback %. This action MUST be undertaken in order for this table to be primed correctly.</t>
  </si>
  <si>
    <t>This tab receives the appropriate values into the Pink cells from the Supplier and therefore allows the calculation for the Monthly Payment to be completed.</t>
  </si>
  <si>
    <t>KPI Credits - (Paste into 'Table 1 - Actual Deductions')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</si>
</sst>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7" formatCode="&quot;£&quot;#,##0.00;\-&quot;£&quot;#,##0.00"/>
    <numFmt numFmtId="8" formatCode="&quot;£&quot;#,##0.00;[Red]\-&quot;£&quot;#,##0.00"/>
    <numFmt numFmtId="44" formatCode="_-&quot;£&quot;* #,##0.00_-;\-&quot;£&quot;* #,##0.00_-;_-&quot;£&quot;* &quot;-&quot;??_-;_-@_-"/>
    <numFmt numFmtId="164" formatCode="&quot;£&quot;#,##0"/>
    <numFmt numFmtId="165" formatCode="&quot;£&quot;#,##0.00"/>
    <numFmt numFmtId="166" formatCode="_-&quot;£&quot;* #,##0.00_-;\-&quot;£&quot;* #,##0.00_-;_-&quot;£&quot;* &quot;-&quot;??_-;_-@"/>
  </numFmts>
  <fonts count="24" x14ac:knownFonts="1">
    <font>
      <sz val="10"/>
      <name val="Arial"/>
    </font>
    <font>
      <sz val="10"/>
      <color theme="1"/>
      <name val="Arial"/>
      <family val="2"/>
    </font>
    <font>
      <b/>
      <sz val="10"/>
      <name val="Arial"/>
      <family val="2"/>
    </font>
    <font>
      <sz val="10"/>
      <name val="Arial"/>
      <family val="2"/>
    </font>
    <font>
      <sz val="9"/>
      <name val="Arial"/>
      <family val="2"/>
    </font>
    <font>
      <sz val="9"/>
      <color theme="1"/>
      <name val="Arial"/>
      <family val="2"/>
    </font>
    <font>
      <b/>
      <u/>
      <sz val="9"/>
      <color theme="1"/>
      <name val="Arial"/>
      <family val="2"/>
    </font>
    <font>
      <b/>
      <sz val="10"/>
      <color theme="1"/>
      <name val="Arial"/>
      <family val="2"/>
    </font>
    <font>
      <b/>
      <u/>
      <sz val="11"/>
      <color theme="1"/>
      <name val="Arial"/>
      <family val="2"/>
    </font>
    <font>
      <sz val="10"/>
      <color indexed="8"/>
      <name val="Arial"/>
      <family val="2"/>
    </font>
    <font>
      <b/>
      <sz val="11"/>
      <name val="Arial"/>
      <family val="2"/>
    </font>
    <font>
      <b/>
      <u/>
      <sz val="10"/>
      <name val="Arial"/>
      <family val="2"/>
    </font>
    <font>
      <sz val="10"/>
      <name val="Arial"/>
      <family val="2"/>
    </font>
    <font>
      <b/>
      <u/>
      <sz val="16"/>
      <color theme="1"/>
      <name val="Arial"/>
      <family val="2"/>
    </font>
    <font>
      <b/>
      <sz val="14"/>
      <color theme="1"/>
      <name val="Arial"/>
      <family val="2"/>
    </font>
    <font>
      <sz val="10"/>
      <color rgb="FF000000"/>
      <name val="Arial"/>
      <family val="2"/>
    </font>
    <font>
      <b/>
      <sz val="10"/>
      <color theme="0"/>
      <name val="Arial"/>
      <family val="2"/>
    </font>
    <font>
      <b/>
      <i/>
      <sz val="12"/>
      <color theme="0"/>
      <name val="Arial"/>
      <family val="2"/>
    </font>
    <font>
      <sz val="11"/>
      <color theme="1"/>
      <name val="Calibri"/>
      <family val="2"/>
    </font>
    <font>
      <sz val="11"/>
      <color theme="1"/>
      <name val="Calibri"/>
      <family val="2"/>
    </font>
    <font>
      <b/>
      <sz val="9"/>
      <name val="Arial"/>
      <family val="2"/>
    </font>
    <font>
      <b/>
      <sz val="11"/>
      <color rgb="FFFF0000"/>
      <name val="Arial"/>
      <family val="2"/>
    </font>
    <font>
      <b/>
      <sz val="9"/>
      <color theme="1"/>
      <name val="Arial"/>
      <family val="2"/>
    </font>
    <font>
      <sz val="10"/>
      <color rgb="FFC00000"/>
      <name val="Arial"/>
      <family val="2"/>
    </font>
  </fonts>
  <fills count="13">
    <fill>
      <patternFill patternType="none"/>
    </fill>
    <fill>
      <patternFill patternType="gray125"/>
    </fill>
    <fill>
      <patternFill patternType="solid">
        <fgColor theme="3" tint="0.79998168889431442"/>
        <bgColor indexed="64"/>
      </patternFill>
    </fill>
    <fill>
      <patternFill patternType="solid">
        <fgColor rgb="FFFFCCCC"/>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1"/>
        <bgColor indexed="64"/>
      </patternFill>
    </fill>
    <fill>
      <patternFill patternType="solid">
        <fgColor theme="3" tint="-0.499984740745262"/>
        <bgColor indexed="64"/>
      </patternFill>
    </fill>
    <fill>
      <patternFill patternType="solid">
        <fgColor rgb="FF9B1A47"/>
        <bgColor indexed="64"/>
      </patternFill>
    </fill>
    <fill>
      <patternFill patternType="solid">
        <fgColor rgb="FFECAC00"/>
        <bgColor indexed="64"/>
      </patternFill>
    </fill>
    <fill>
      <patternFill patternType="solid">
        <fgColor rgb="FF879637"/>
        <bgColor indexed="64"/>
      </patternFill>
    </fill>
    <fill>
      <patternFill patternType="solid">
        <fgColor rgb="FFFFC000"/>
        <bgColor indexed="64"/>
      </patternFill>
    </fill>
    <fill>
      <patternFill patternType="solid">
        <fgColor theme="0" tint="-4.9989318521683403E-2"/>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theme="1" tint="0.34998626667073579"/>
      </right>
      <top style="medium">
        <color indexed="64"/>
      </top>
      <bottom/>
      <diagonal/>
    </border>
    <border>
      <left style="thin">
        <color theme="1" tint="0.34998626667073579"/>
      </left>
      <right style="thin">
        <color theme="1" tint="0.34998626667073579"/>
      </right>
      <top style="medium">
        <color indexed="64"/>
      </top>
      <bottom/>
      <diagonal/>
    </border>
    <border>
      <left style="thin">
        <color theme="1" tint="0.34998626667073579"/>
      </left>
      <right style="medium">
        <color indexed="64"/>
      </right>
      <top style="medium">
        <color indexed="64"/>
      </top>
      <bottom/>
      <diagonal/>
    </border>
    <border>
      <left style="medium">
        <color indexed="64"/>
      </left>
      <right style="thin">
        <color theme="1" tint="0.34998626667073579"/>
      </right>
      <top style="medium">
        <color indexed="64"/>
      </top>
      <bottom/>
      <diagonal/>
    </border>
    <border>
      <left/>
      <right style="thin">
        <color theme="1" tint="0.34998626667073579"/>
      </right>
      <top style="thin">
        <color theme="1" tint="0.34998626667073579"/>
      </top>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style="medium">
        <color indexed="64"/>
      </right>
      <top style="thin">
        <color theme="1" tint="0.34998626667073579"/>
      </top>
      <bottom/>
      <diagonal/>
    </border>
    <border>
      <left style="medium">
        <color indexed="64"/>
      </left>
      <right style="thin">
        <color theme="1" tint="0.34998626667073579"/>
      </right>
      <top style="thin">
        <color theme="1" tint="0.34998626667073579"/>
      </top>
      <bottom/>
      <diagonal/>
    </border>
    <border>
      <left/>
      <right/>
      <top style="thin">
        <color theme="1" tint="0.34998626667073579"/>
      </top>
      <bottom style="medium">
        <color indexed="64"/>
      </bottom>
      <diagonal/>
    </border>
    <border>
      <left style="thin">
        <color theme="1" tint="0.34998626667073579"/>
      </left>
      <right/>
      <top style="thin">
        <color theme="1" tint="0.34998626667073579"/>
      </top>
      <bottom style="medium">
        <color indexed="64"/>
      </bottom>
      <diagonal/>
    </border>
    <border>
      <left style="thin">
        <color theme="1" tint="0.34998626667073579"/>
      </left>
      <right style="medium">
        <color indexed="64"/>
      </right>
      <top style="thin">
        <color theme="1" tint="0.34998626667073579"/>
      </top>
      <bottom style="medium">
        <color indexed="64"/>
      </bottom>
      <diagonal/>
    </border>
    <border>
      <left style="medium">
        <color indexed="64"/>
      </left>
      <right/>
      <top style="thin">
        <color theme="1" tint="0.34998626667073579"/>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s>
  <cellStyleXfs count="4">
    <xf numFmtId="0" fontId="0" fillId="0" borderId="0"/>
    <xf numFmtId="0" fontId="3" fillId="0" borderId="0"/>
    <xf numFmtId="44" fontId="12" fillId="0" borderId="0" applyFont="0" applyFill="0" applyBorder="0" applyAlignment="0" applyProtection="0"/>
    <xf numFmtId="0" fontId="15" fillId="0" borderId="0"/>
  </cellStyleXfs>
  <cellXfs count="309">
    <xf numFmtId="0" fontId="0" fillId="0" borderId="0" xfId="0"/>
    <xf numFmtId="0" fontId="4" fillId="0" borderId="0" xfId="0" applyFont="1"/>
    <xf numFmtId="0" fontId="4" fillId="3" borderId="1" xfId="0" applyFont="1" applyFill="1" applyBorder="1" applyAlignment="1">
      <alignment horizontal="center"/>
    </xf>
    <xf numFmtId="0" fontId="4" fillId="3" borderId="24" xfId="0" applyFont="1" applyFill="1" applyBorder="1" applyAlignment="1">
      <alignment horizontal="center"/>
    </xf>
    <xf numFmtId="0" fontId="4" fillId="3" borderId="2" xfId="0" applyFont="1" applyFill="1" applyBorder="1" applyAlignment="1">
      <alignment horizontal="centerContinuous"/>
    </xf>
    <xf numFmtId="0" fontId="4" fillId="3" borderId="3" xfId="0" applyFont="1" applyFill="1" applyBorder="1" applyAlignment="1">
      <alignment horizontal="centerContinuous"/>
    </xf>
    <xf numFmtId="0" fontId="4" fillId="3" borderId="27" xfId="0" applyFont="1" applyFill="1" applyBorder="1" applyAlignment="1">
      <alignment horizontal="centerContinuous"/>
    </xf>
    <xf numFmtId="0" fontId="4" fillId="3" borderId="1" xfId="0" applyFont="1" applyFill="1" applyBorder="1"/>
    <xf numFmtId="0" fontId="4" fillId="0" borderId="24" xfId="0" applyFont="1" applyBorder="1"/>
    <xf numFmtId="0" fontId="4" fillId="0" borderId="1" xfId="0" applyFont="1" applyBorder="1"/>
    <xf numFmtId="0" fontId="4" fillId="0" borderId="25" xfId="0" applyFont="1" applyBorder="1"/>
    <xf numFmtId="0" fontId="4" fillId="0" borderId="0" xfId="0" applyFont="1" applyBorder="1"/>
    <xf numFmtId="0" fontId="4" fillId="0" borderId="12" xfId="0" applyFont="1" applyFill="1" applyBorder="1" applyAlignment="1"/>
    <xf numFmtId="0" fontId="4" fillId="0" borderId="12" xfId="0" applyFont="1" applyBorder="1"/>
    <xf numFmtId="0" fontId="4" fillId="0" borderId="1" xfId="0" applyFont="1" applyFill="1" applyBorder="1"/>
    <xf numFmtId="0" fontId="4" fillId="0" borderId="0" xfId="0" applyFont="1" applyFill="1" applyBorder="1"/>
    <xf numFmtId="0" fontId="5" fillId="0" borderId="0" xfId="0" applyFont="1" applyFill="1" applyBorder="1" applyProtection="1"/>
    <xf numFmtId="0" fontId="5" fillId="0" borderId="0" xfId="0" applyFont="1" applyFill="1" applyBorder="1" applyAlignment="1" applyProtection="1">
      <alignment horizontal="center"/>
    </xf>
    <xf numFmtId="0" fontId="6" fillId="0" borderId="0" xfId="0" applyFont="1" applyFill="1" applyBorder="1" applyAlignment="1" applyProtection="1"/>
    <xf numFmtId="9" fontId="5" fillId="0" borderId="0" xfId="0" applyNumberFormat="1" applyFont="1" applyFill="1" applyBorder="1" applyAlignment="1" applyProtection="1">
      <alignment horizontal="center"/>
    </xf>
    <xf numFmtId="10" fontId="5" fillId="0" borderId="0" xfId="0" applyNumberFormat="1" applyFont="1" applyFill="1" applyBorder="1" applyAlignment="1" applyProtection="1">
      <alignment horizontal="center"/>
    </xf>
    <xf numFmtId="165" fontId="5" fillId="0" borderId="0" xfId="0" applyNumberFormat="1" applyFont="1" applyFill="1" applyBorder="1" applyAlignment="1" applyProtection="1">
      <alignment horizontal="center"/>
    </xf>
    <xf numFmtId="0" fontId="8" fillId="0" borderId="0" xfId="0" applyFont="1" applyFill="1" applyBorder="1" applyAlignment="1" applyProtection="1"/>
    <xf numFmtId="0" fontId="8" fillId="0" borderId="0" xfId="0" applyFont="1" applyFill="1" applyBorder="1" applyProtection="1"/>
    <xf numFmtId="0" fontId="7" fillId="0" borderId="0" xfId="0" applyFont="1" applyFill="1" applyBorder="1" applyAlignment="1" applyProtection="1">
      <alignment horizontal="center" vertical="center"/>
    </xf>
    <xf numFmtId="0" fontId="1" fillId="0" borderId="0" xfId="0" applyFont="1" applyFill="1" applyBorder="1" applyProtection="1"/>
    <xf numFmtId="9" fontId="1" fillId="0" borderId="0" xfId="0" applyNumberFormat="1" applyFont="1" applyFill="1" applyBorder="1" applyAlignment="1" applyProtection="1">
      <alignment horizontal="center" vertical="center"/>
    </xf>
    <xf numFmtId="164" fontId="7" fillId="0" borderId="0" xfId="0" applyNumberFormat="1" applyFont="1" applyFill="1" applyBorder="1" applyAlignment="1" applyProtection="1">
      <alignment horizontal="center" vertical="center"/>
    </xf>
    <xf numFmtId="6" fontId="1" fillId="0" borderId="1" xfId="0" applyNumberFormat="1" applyFont="1" applyFill="1" applyBorder="1" applyAlignment="1" applyProtection="1">
      <alignment horizontal="center" vertical="center"/>
    </xf>
    <xf numFmtId="164" fontId="1" fillId="0" borderId="2" xfId="0" applyNumberFormat="1" applyFont="1" applyFill="1" applyBorder="1" applyAlignment="1" applyProtection="1">
      <alignment horizontal="center"/>
    </xf>
    <xf numFmtId="164" fontId="1" fillId="0" borderId="21" xfId="0" applyNumberFormat="1" applyFont="1" applyFill="1" applyBorder="1" applyAlignment="1" applyProtection="1">
      <alignment horizontal="center" vertical="center"/>
    </xf>
    <xf numFmtId="0" fontId="7" fillId="2" borderId="20" xfId="0" applyFont="1" applyFill="1" applyBorder="1" applyAlignment="1" applyProtection="1">
      <alignment horizontal="center" vertical="center" wrapText="1"/>
    </xf>
    <xf numFmtId="0" fontId="3" fillId="0" borderId="0" xfId="0" applyFont="1" applyAlignment="1" applyProtection="1">
      <alignment horizontal="center" vertical="center"/>
    </xf>
    <xf numFmtId="0" fontId="7" fillId="2" borderId="40" xfId="0" applyFont="1" applyFill="1" applyBorder="1" applyAlignment="1" applyProtection="1">
      <alignment horizontal="center" vertical="center" wrapText="1"/>
    </xf>
    <xf numFmtId="0" fontId="7" fillId="2" borderId="14" xfId="0" applyFont="1" applyFill="1" applyBorder="1" applyAlignment="1" applyProtection="1">
      <alignment horizontal="center" vertical="center"/>
    </xf>
    <xf numFmtId="10" fontId="1" fillId="9" borderId="1" xfId="0" applyNumberFormat="1" applyFont="1" applyFill="1" applyBorder="1" applyAlignment="1" applyProtection="1">
      <alignment horizontal="center" vertical="center"/>
      <protection locked="0"/>
    </xf>
    <xf numFmtId="0" fontId="3" fillId="9" borderId="18" xfId="0" applyFont="1" applyFill="1" applyBorder="1" applyAlignment="1" applyProtection="1">
      <alignment horizontal="left" vertical="center" wrapText="1"/>
      <protection locked="0"/>
    </xf>
    <xf numFmtId="9" fontId="1" fillId="9" borderId="6" xfId="0" applyNumberFormat="1" applyFont="1" applyFill="1" applyBorder="1" applyAlignment="1" applyProtection="1">
      <alignment horizontal="center"/>
      <protection locked="0"/>
    </xf>
    <xf numFmtId="0" fontId="3" fillId="9" borderId="15" xfId="0" applyFont="1" applyFill="1" applyBorder="1" applyAlignment="1" applyProtection="1">
      <alignment horizontal="left" vertical="center" wrapText="1"/>
      <protection locked="0"/>
    </xf>
    <xf numFmtId="0" fontId="3" fillId="9" borderId="13" xfId="0" applyFont="1" applyFill="1" applyBorder="1" applyAlignment="1" applyProtection="1">
      <alignment horizontal="left" vertical="center" wrapText="1"/>
      <protection locked="0"/>
    </xf>
    <xf numFmtId="9" fontId="1" fillId="9" borderId="8" xfId="0" applyNumberFormat="1" applyFont="1" applyFill="1" applyBorder="1" applyAlignment="1" applyProtection="1">
      <alignment horizontal="center" vertical="center"/>
      <protection locked="0"/>
    </xf>
    <xf numFmtId="0" fontId="3" fillId="9" borderId="1" xfId="0" applyFont="1" applyFill="1" applyBorder="1" applyAlignment="1" applyProtection="1">
      <alignment horizontal="center" vertical="center" wrapText="1"/>
      <protection locked="0"/>
    </xf>
    <xf numFmtId="0" fontId="9" fillId="9" borderId="27" xfId="0" applyFont="1" applyFill="1" applyBorder="1" applyAlignment="1" applyProtection="1">
      <alignment horizontal="center" vertical="center" wrapText="1"/>
      <protection locked="0"/>
    </xf>
    <xf numFmtId="164" fontId="7" fillId="10" borderId="1" xfId="0" applyNumberFormat="1" applyFont="1" applyFill="1" applyBorder="1" applyAlignment="1" applyProtection="1">
      <alignment horizontal="center" vertical="center"/>
      <protection locked="0"/>
    </xf>
    <xf numFmtId="0" fontId="1" fillId="0" borderId="7"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6" xfId="0" applyFont="1" applyFill="1" applyBorder="1" applyAlignment="1" applyProtection="1">
      <alignment horizontal="center" vertical="center" wrapText="1"/>
    </xf>
    <xf numFmtId="0" fontId="4" fillId="0" borderId="35" xfId="0" applyFont="1" applyBorder="1"/>
    <xf numFmtId="0" fontId="4" fillId="0" borderId="32" xfId="0" applyFont="1" applyBorder="1"/>
    <xf numFmtId="0" fontId="18" fillId="0" borderId="4" xfId="0" applyFont="1" applyBorder="1" applyAlignment="1">
      <alignment horizontal="center" vertical="center"/>
    </xf>
    <xf numFmtId="164" fontId="19" fillId="0" borderId="5" xfId="0" applyNumberFormat="1" applyFont="1" applyBorder="1" applyAlignment="1">
      <alignment horizontal="center" vertical="center"/>
    </xf>
    <xf numFmtId="0" fontId="18" fillId="0" borderId="8" xfId="0" applyFont="1" applyFill="1" applyBorder="1" applyAlignment="1">
      <alignment horizontal="center" vertical="center"/>
    </xf>
    <xf numFmtId="9" fontId="19" fillId="0" borderId="9" xfId="0" applyNumberFormat="1" applyFont="1" applyBorder="1" applyAlignment="1">
      <alignment horizontal="center" vertical="center"/>
    </xf>
    <xf numFmtId="9" fontId="19" fillId="0" borderId="10" xfId="0" applyNumberFormat="1" applyFont="1" applyBorder="1"/>
    <xf numFmtId="0" fontId="3" fillId="9" borderId="37" xfId="0" applyFont="1" applyFill="1" applyBorder="1" applyProtection="1">
      <protection locked="0"/>
    </xf>
    <xf numFmtId="9" fontId="1" fillId="9" borderId="4" xfId="0" applyNumberFormat="1" applyFont="1" applyFill="1" applyBorder="1" applyAlignment="1" applyProtection="1">
      <alignment horizontal="center"/>
      <protection locked="0"/>
    </xf>
    <xf numFmtId="164" fontId="1" fillId="0" borderId="70" xfId="0" applyNumberFormat="1" applyFont="1" applyFill="1" applyBorder="1" applyAlignment="1" applyProtection="1">
      <alignment horizontal="center"/>
    </xf>
    <xf numFmtId="164" fontId="19" fillId="0" borderId="7" xfId="0" applyNumberFormat="1" applyFont="1" applyBorder="1" applyAlignment="1">
      <alignment horizontal="center" vertical="center"/>
    </xf>
    <xf numFmtId="9" fontId="7" fillId="2" borderId="26" xfId="0" applyNumberFormat="1" applyFont="1" applyFill="1" applyBorder="1" applyAlignment="1" applyProtection="1">
      <alignment horizontal="center" wrapText="1"/>
    </xf>
    <xf numFmtId="0" fontId="7" fillId="2" borderId="69" xfId="0" applyFont="1" applyFill="1" applyBorder="1" applyAlignment="1" applyProtection="1">
      <alignment horizontal="center" vertical="center"/>
    </xf>
    <xf numFmtId="9" fontId="7" fillId="2" borderId="28" xfId="0" applyNumberFormat="1" applyFont="1" applyFill="1" applyBorder="1" applyAlignment="1" applyProtection="1">
      <alignment horizontal="center" vertical="center" wrapText="1"/>
    </xf>
    <xf numFmtId="9" fontId="7" fillId="2" borderId="26" xfId="0" applyNumberFormat="1" applyFont="1" applyFill="1" applyBorder="1" applyAlignment="1" applyProtection="1">
      <alignment horizontal="center" vertical="center"/>
    </xf>
    <xf numFmtId="166" fontId="18" fillId="0" borderId="2" xfId="0" applyNumberFormat="1" applyFont="1" applyFill="1" applyBorder="1" applyAlignment="1">
      <alignment horizontal="center" vertical="center"/>
    </xf>
    <xf numFmtId="166" fontId="18" fillId="0" borderId="21" xfId="0" applyNumberFormat="1" applyFont="1" applyFill="1" applyBorder="1" applyAlignment="1">
      <alignment horizontal="center" vertical="center"/>
    </xf>
    <xf numFmtId="164" fontId="19" fillId="0" borderId="43" xfId="0" applyNumberFormat="1" applyFont="1" applyBorder="1" applyAlignment="1">
      <alignment horizontal="center" vertical="center"/>
    </xf>
    <xf numFmtId="164" fontId="19" fillId="0" borderId="44" xfId="0" applyNumberFormat="1" applyFont="1" applyBorder="1" applyAlignment="1">
      <alignment horizontal="center" vertical="center"/>
    </xf>
    <xf numFmtId="164" fontId="19" fillId="0" borderId="45" xfId="0" applyNumberFormat="1" applyFont="1" applyBorder="1" applyAlignment="1">
      <alignment horizontal="center" vertical="center"/>
    </xf>
    <xf numFmtId="0" fontId="10" fillId="0" borderId="0" xfId="0" applyFont="1" applyProtection="1"/>
    <xf numFmtId="0" fontId="3" fillId="0" borderId="0" xfId="0" applyFont="1" applyProtection="1"/>
    <xf numFmtId="0" fontId="3" fillId="0" borderId="0" xfId="0" applyFont="1" applyFill="1" applyProtection="1"/>
    <xf numFmtId="0" fontId="3" fillId="0" borderId="0" xfId="0" applyFont="1" applyFill="1" applyAlignment="1" applyProtection="1">
      <alignment vertical="center"/>
    </xf>
    <xf numFmtId="0" fontId="3" fillId="0" borderId="16" xfId="0" applyFont="1" applyBorder="1" applyProtection="1"/>
    <xf numFmtId="0" fontId="3" fillId="0" borderId="0" xfId="0" applyFont="1" applyBorder="1" applyProtection="1"/>
    <xf numFmtId="0" fontId="3" fillId="0" borderId="29" xfId="0" applyFont="1" applyBorder="1" applyProtection="1"/>
    <xf numFmtId="0" fontId="11" fillId="0" borderId="65" xfId="0" applyFont="1" applyBorder="1" applyProtection="1"/>
    <xf numFmtId="0" fontId="11" fillId="0" borderId="24" xfId="0" applyFont="1" applyBorder="1" applyProtection="1"/>
    <xf numFmtId="0" fontId="11" fillId="0" borderId="36" xfId="0" applyFont="1" applyBorder="1" applyProtection="1"/>
    <xf numFmtId="0" fontId="3" fillId="0" borderId="0" xfId="0" applyFont="1" applyFill="1" applyBorder="1" applyProtection="1"/>
    <xf numFmtId="0" fontId="3" fillId="0" borderId="66" xfId="0" applyFont="1" applyBorder="1" applyProtection="1"/>
    <xf numFmtId="0" fontId="3" fillId="0" borderId="25" xfId="0" applyFont="1" applyBorder="1" applyProtection="1"/>
    <xf numFmtId="0" fontId="3" fillId="0" borderId="34" xfId="0" applyFont="1" applyBorder="1" applyProtection="1"/>
    <xf numFmtId="0" fontId="3" fillId="0" borderId="66" xfId="0" applyFont="1" applyBorder="1" applyAlignment="1" applyProtection="1">
      <alignment vertical="center"/>
    </xf>
    <xf numFmtId="0" fontId="3" fillId="0" borderId="25" xfId="0" applyFont="1" applyBorder="1" applyAlignment="1" applyProtection="1">
      <alignment vertical="center" wrapText="1"/>
    </xf>
    <xf numFmtId="0" fontId="3" fillId="0" borderId="0" xfId="0" applyFont="1" applyFill="1" applyBorder="1" applyAlignment="1" applyProtection="1">
      <alignment vertical="center"/>
    </xf>
    <xf numFmtId="0" fontId="3" fillId="0" borderId="0" xfId="0" applyFont="1" applyAlignment="1" applyProtection="1">
      <alignment vertical="center"/>
    </xf>
    <xf numFmtId="0" fontId="3" fillId="0" borderId="67" xfId="0" applyFont="1" applyBorder="1" applyProtection="1"/>
    <xf numFmtId="0" fontId="3" fillId="0" borderId="68" xfId="0" applyFont="1" applyBorder="1" applyProtection="1"/>
    <xf numFmtId="0" fontId="3" fillId="0" borderId="33" xfId="0" applyFont="1" applyBorder="1" applyProtection="1"/>
    <xf numFmtId="0" fontId="11" fillId="0" borderId="6" xfId="0" applyFont="1" applyBorder="1" applyProtection="1"/>
    <xf numFmtId="0" fontId="11" fillId="0" borderId="1" xfId="0" applyFont="1" applyBorder="1" applyProtection="1"/>
    <xf numFmtId="0" fontId="11" fillId="0" borderId="11" xfId="0" applyFont="1" applyBorder="1" applyProtection="1"/>
    <xf numFmtId="0" fontId="3" fillId="0" borderId="29" xfId="0" applyFont="1" applyBorder="1" applyAlignment="1" applyProtection="1">
      <alignment wrapText="1"/>
    </xf>
    <xf numFmtId="0" fontId="3" fillId="0" borderId="17" xfId="0" applyFont="1" applyBorder="1" applyProtection="1"/>
    <xf numFmtId="0" fontId="3" fillId="0" borderId="30" xfId="0" applyFont="1" applyBorder="1" applyAlignment="1" applyProtection="1">
      <alignment wrapText="1"/>
    </xf>
    <xf numFmtId="0" fontId="3" fillId="0" borderId="31" xfId="0" applyFont="1" applyBorder="1" applyAlignment="1" applyProtection="1">
      <alignment wrapText="1"/>
    </xf>
    <xf numFmtId="0" fontId="3" fillId="0" borderId="0" xfId="0" applyFont="1" applyFill="1" applyAlignment="1" applyProtection="1">
      <alignment vertical="center" wrapText="1"/>
    </xf>
    <xf numFmtId="0" fontId="11" fillId="0" borderId="66" xfId="0" applyFont="1" applyBorder="1" applyProtection="1"/>
    <xf numFmtId="0" fontId="11" fillId="0" borderId="25" xfId="0" applyFont="1" applyBorder="1" applyProtection="1"/>
    <xf numFmtId="0" fontId="11" fillId="0" borderId="34" xfId="0" applyFont="1" applyBorder="1" applyProtection="1"/>
    <xf numFmtId="0" fontId="3" fillId="0" borderId="25" xfId="0" applyFont="1" applyFill="1" applyBorder="1" applyProtection="1"/>
    <xf numFmtId="0" fontId="3" fillId="0" borderId="25" xfId="0" applyFont="1" applyBorder="1" applyAlignment="1" applyProtection="1">
      <alignment vertical="center"/>
    </xf>
    <xf numFmtId="0" fontId="3" fillId="0" borderId="25" xfId="0" applyFont="1" applyFill="1" applyBorder="1" applyAlignment="1" applyProtection="1">
      <alignment vertical="center" wrapText="1"/>
    </xf>
    <xf numFmtId="0" fontId="3" fillId="0" borderId="34" xfId="0" applyFont="1" applyBorder="1" applyAlignment="1" applyProtection="1">
      <alignment vertical="center"/>
    </xf>
    <xf numFmtId="0" fontId="2" fillId="0" borderId="6" xfId="0" applyFont="1" applyBorder="1" applyAlignment="1" applyProtection="1">
      <alignment vertical="center"/>
    </xf>
    <xf numFmtId="0" fontId="3" fillId="0" borderId="1" xfId="0" applyFont="1" applyBorder="1" applyProtection="1"/>
    <xf numFmtId="0" fontId="3" fillId="0" borderId="11" xfId="0" applyFont="1" applyBorder="1" applyProtection="1"/>
    <xf numFmtId="0" fontId="0" fillId="0" borderId="0" xfId="0" applyProtection="1"/>
    <xf numFmtId="0" fontId="0" fillId="0" borderId="32" xfId="0" applyBorder="1" applyAlignment="1" applyProtection="1"/>
    <xf numFmtId="0" fontId="0" fillId="0" borderId="0" xfId="0" applyBorder="1" applyAlignment="1" applyProtection="1"/>
    <xf numFmtId="0" fontId="0" fillId="0" borderId="48" xfId="0" applyBorder="1" applyAlignment="1" applyProtection="1"/>
    <xf numFmtId="0" fontId="7" fillId="0" borderId="32" xfId="0" applyFont="1" applyBorder="1" applyAlignment="1" applyProtection="1"/>
    <xf numFmtId="0" fontId="7" fillId="0" borderId="0" xfId="0" applyFont="1" applyBorder="1" applyAlignment="1" applyProtection="1">
      <alignment horizontal="right" wrapText="1"/>
    </xf>
    <xf numFmtId="0" fontId="0" fillId="0" borderId="48" xfId="0" applyBorder="1" applyAlignment="1" applyProtection="1">
      <alignment horizontal="center"/>
    </xf>
    <xf numFmtId="0" fontId="7" fillId="0" borderId="32" xfId="0" applyFont="1" applyFill="1" applyBorder="1" applyAlignment="1" applyProtection="1">
      <alignment horizontal="justify" vertical="top"/>
    </xf>
    <xf numFmtId="0" fontId="7" fillId="0" borderId="0" xfId="0" applyFont="1" applyFill="1" applyBorder="1" applyAlignment="1" applyProtection="1">
      <alignment horizontal="right" vertical="top" wrapText="1"/>
    </xf>
    <xf numFmtId="0" fontId="0" fillId="0" borderId="0" xfId="0" applyBorder="1" applyAlignment="1" applyProtection="1">
      <alignment horizontal="right"/>
    </xf>
    <xf numFmtId="8" fontId="0" fillId="0" borderId="1" xfId="0" applyNumberFormat="1" applyBorder="1" applyAlignment="1" applyProtection="1">
      <alignment horizontal="center"/>
    </xf>
    <xf numFmtId="0" fontId="0" fillId="0" borderId="27" xfId="0" applyFont="1" applyBorder="1" applyAlignment="1" applyProtection="1">
      <alignment horizontal="center"/>
    </xf>
    <xf numFmtId="0" fontId="0" fillId="0" borderId="0" xfId="0" applyFont="1" applyBorder="1" applyAlignment="1" applyProtection="1">
      <alignment horizontal="right"/>
    </xf>
    <xf numFmtId="0" fontId="0" fillId="0" borderId="32" xfId="0" applyBorder="1" applyAlignment="1" applyProtection="1">
      <alignment horizontal="center" wrapText="1"/>
    </xf>
    <xf numFmtId="0" fontId="0" fillId="0" borderId="0" xfId="0" applyBorder="1" applyAlignment="1" applyProtection="1">
      <alignment horizontal="center" wrapText="1"/>
    </xf>
    <xf numFmtId="0" fontId="0" fillId="0" borderId="48" xfId="0" applyBorder="1" applyAlignment="1" applyProtection="1">
      <alignment horizontal="center" wrapText="1"/>
    </xf>
    <xf numFmtId="6" fontId="0" fillId="0" borderId="1" xfId="0" applyNumberFormat="1" applyFill="1" applyBorder="1" applyAlignment="1" applyProtection="1">
      <alignment horizontal="center"/>
    </xf>
    <xf numFmtId="6" fontId="0" fillId="0" borderId="48" xfId="0" applyNumberFormat="1" applyFill="1" applyBorder="1" applyAlignment="1" applyProtection="1">
      <alignment horizontal="center"/>
    </xf>
    <xf numFmtId="0" fontId="0" fillId="0" borderId="32" xfId="0" applyBorder="1" applyAlignment="1" applyProtection="1">
      <alignment horizontal="right"/>
    </xf>
    <xf numFmtId="8" fontId="14" fillId="0" borderId="1" xfId="0" applyNumberFormat="1" applyFont="1" applyBorder="1" applyAlignment="1" applyProtection="1">
      <alignment horizontal="center"/>
    </xf>
    <xf numFmtId="0" fontId="0" fillId="0" borderId="0" xfId="0" applyAlignment="1" applyProtection="1"/>
    <xf numFmtId="0" fontId="0" fillId="0" borderId="0" xfId="0" applyAlignment="1" applyProtection="1">
      <alignment horizontal="right"/>
    </xf>
    <xf numFmtId="0" fontId="0" fillId="0" borderId="0" xfId="0" applyAlignment="1" applyProtection="1">
      <alignment horizontal="center"/>
    </xf>
    <xf numFmtId="0" fontId="0" fillId="8" borderId="48" xfId="0" applyFill="1" applyBorder="1" applyAlignment="1" applyProtection="1">
      <alignment horizontal="center"/>
      <protection locked="0"/>
    </xf>
    <xf numFmtId="6" fontId="0" fillId="8" borderId="48" xfId="0" applyNumberFormat="1" applyFill="1" applyBorder="1" applyAlignment="1" applyProtection="1">
      <alignment horizontal="center"/>
      <protection locked="0"/>
    </xf>
    <xf numFmtId="10" fontId="0" fillId="8" borderId="48" xfId="0" applyNumberFormat="1" applyFill="1" applyBorder="1" applyAlignment="1" applyProtection="1">
      <alignment horizontal="center"/>
      <protection locked="0"/>
    </xf>
    <xf numFmtId="0" fontId="0" fillId="0" borderId="0" xfId="0" applyAlignment="1" applyProtection="1">
      <alignment vertical="center"/>
    </xf>
    <xf numFmtId="0" fontId="7" fillId="0" borderId="24" xfId="0" applyFont="1" applyBorder="1" applyAlignment="1" applyProtection="1">
      <alignment vertical="center" wrapText="1"/>
    </xf>
    <xf numFmtId="1" fontId="7" fillId="0" borderId="24" xfId="0" applyNumberFormat="1" applyFont="1" applyFill="1" applyBorder="1" applyAlignment="1" applyProtection="1">
      <alignment horizontal="center" vertical="center"/>
    </xf>
    <xf numFmtId="1" fontId="7" fillId="0" borderId="24" xfId="0" applyNumberFormat="1" applyFont="1" applyBorder="1" applyAlignment="1" applyProtection="1">
      <alignment horizontal="center" vertical="center"/>
    </xf>
    <xf numFmtId="0" fontId="7" fillId="0" borderId="0" xfId="0" applyFont="1" applyAlignment="1" applyProtection="1">
      <alignment vertical="center" wrapText="1"/>
    </xf>
    <xf numFmtId="44" fontId="0" fillId="0" borderId="0" xfId="2" applyFont="1" applyFill="1" applyAlignment="1" applyProtection="1">
      <alignment vertical="center"/>
    </xf>
    <xf numFmtId="0" fontId="7" fillId="0" borderId="0" xfId="0" applyFont="1" applyBorder="1" applyAlignment="1" applyProtection="1">
      <alignment vertical="center"/>
    </xf>
    <xf numFmtId="0" fontId="0" fillId="0" borderId="0" xfId="0" applyBorder="1" applyAlignment="1" applyProtection="1">
      <alignment vertical="center"/>
    </xf>
    <xf numFmtId="0" fontId="7" fillId="0" borderId="0" xfId="0" applyFont="1" applyAlignment="1" applyProtection="1">
      <alignment vertical="center"/>
    </xf>
    <xf numFmtId="1" fontId="7" fillId="0" borderId="0" xfId="0" applyNumberFormat="1" applyFont="1" applyAlignment="1" applyProtection="1">
      <alignment horizontal="center" vertical="center"/>
    </xf>
    <xf numFmtId="0" fontId="0" fillId="0" borderId="4" xfId="0"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7" xfId="0" applyFill="1" applyBorder="1" applyAlignment="1" applyProtection="1">
      <alignment horizontal="center" vertical="center"/>
    </xf>
    <xf numFmtId="0" fontId="0" fillId="0" borderId="0" xfId="0" applyFill="1" applyAlignment="1" applyProtection="1">
      <alignment vertical="center"/>
    </xf>
    <xf numFmtId="0" fontId="0" fillId="0" borderId="6" xfId="0"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11"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10" xfId="0" applyFill="1" applyBorder="1" applyAlignment="1" applyProtection="1">
      <alignment horizontal="center" vertical="center"/>
    </xf>
    <xf numFmtId="1" fontId="7" fillId="0" borderId="1" xfId="0" applyNumberFormat="1" applyFont="1" applyFill="1" applyBorder="1" applyAlignment="1" applyProtection="1">
      <alignment horizontal="center" vertical="center"/>
    </xf>
    <xf numFmtId="1" fontId="7" fillId="0" borderId="1" xfId="0" applyNumberFormat="1" applyFont="1" applyBorder="1" applyAlignment="1" applyProtection="1">
      <alignment horizontal="center" vertical="center"/>
    </xf>
    <xf numFmtId="0" fontId="0" fillId="0" borderId="14" xfId="0" applyBorder="1" applyAlignment="1" applyProtection="1">
      <alignment vertical="center" wrapText="1"/>
    </xf>
    <xf numFmtId="164" fontId="0" fillId="8" borderId="19" xfId="0" applyNumberFormat="1" applyFill="1" applyBorder="1" applyAlignment="1" applyProtection="1">
      <alignment horizontal="center" vertical="center"/>
    </xf>
    <xf numFmtId="164" fontId="0" fillId="8" borderId="41" xfId="0" applyNumberFormat="1" applyFill="1" applyBorder="1" applyAlignment="1" applyProtection="1">
      <alignment horizontal="center" vertical="center"/>
    </xf>
    <xf numFmtId="164" fontId="16" fillId="6" borderId="0" xfId="0" applyNumberFormat="1" applyFont="1" applyFill="1" applyBorder="1" applyAlignment="1" applyProtection="1">
      <alignment vertical="center"/>
    </xf>
    <xf numFmtId="164" fontId="16" fillId="6" borderId="0" xfId="0" applyNumberFormat="1" applyFont="1" applyFill="1" applyAlignment="1" applyProtection="1">
      <alignment horizontal="center" vertical="center"/>
    </xf>
    <xf numFmtId="0" fontId="0" fillId="0" borderId="12" xfId="0" applyBorder="1" applyAlignment="1" applyProtection="1">
      <alignment horizontal="center" vertical="center"/>
    </xf>
    <xf numFmtId="0" fontId="7" fillId="0" borderId="1" xfId="0" applyNumberFormat="1" applyFont="1" applyFill="1" applyBorder="1" applyAlignment="1" applyProtection="1">
      <alignment horizontal="center" vertical="center"/>
    </xf>
    <xf numFmtId="0" fontId="0" fillId="0" borderId="1" xfId="0" applyBorder="1" applyAlignment="1" applyProtection="1">
      <alignment vertical="center"/>
    </xf>
    <xf numFmtId="0" fontId="7" fillId="0" borderId="24" xfId="0" applyFont="1" applyBorder="1" applyAlignment="1" applyProtection="1">
      <alignment horizontal="center" vertical="center" wrapText="1"/>
    </xf>
    <xf numFmtId="1" fontId="7" fillId="0" borderId="25" xfId="0" applyNumberFormat="1" applyFont="1" applyFill="1" applyBorder="1" applyAlignment="1" applyProtection="1">
      <alignment horizontal="center" vertical="center"/>
    </xf>
    <xf numFmtId="1" fontId="7" fillId="0" borderId="25" xfId="0" applyNumberFormat="1" applyFont="1" applyBorder="1" applyAlignment="1" applyProtection="1">
      <alignment horizontal="center" vertical="center"/>
    </xf>
    <xf numFmtId="165" fontId="3" fillId="0" borderId="4" xfId="0" applyNumberFormat="1" applyFont="1" applyFill="1" applyBorder="1" applyAlignment="1" applyProtection="1">
      <alignment horizontal="center" vertical="center"/>
    </xf>
    <xf numFmtId="165" fontId="3" fillId="0" borderId="43" xfId="0" applyNumberFormat="1" applyFont="1" applyFill="1" applyBorder="1" applyAlignment="1" applyProtection="1">
      <alignment horizontal="center" vertical="center"/>
    </xf>
    <xf numFmtId="6" fontId="0" fillId="0" borderId="43" xfId="0" applyNumberFormat="1" applyFill="1" applyBorder="1" applyAlignment="1" applyProtection="1">
      <alignment horizontal="center"/>
    </xf>
    <xf numFmtId="165" fontId="3" fillId="0" borderId="44" xfId="0" applyNumberFormat="1" applyFont="1" applyFill="1" applyBorder="1" applyAlignment="1" applyProtection="1">
      <alignment horizontal="center" vertical="center"/>
    </xf>
    <xf numFmtId="6" fontId="0" fillId="0" borderId="44" xfId="0" applyNumberFormat="1" applyFill="1" applyBorder="1" applyAlignment="1" applyProtection="1">
      <alignment horizontal="center"/>
    </xf>
    <xf numFmtId="165" fontId="3" fillId="0" borderId="45" xfId="0" applyNumberFormat="1" applyFont="1" applyFill="1" applyBorder="1" applyAlignment="1" applyProtection="1">
      <alignment horizontal="center" vertical="center"/>
    </xf>
    <xf numFmtId="6" fontId="0" fillId="0" borderId="45" xfId="0" applyNumberFormat="1" applyFill="1" applyBorder="1" applyAlignment="1" applyProtection="1">
      <alignment horizontal="center"/>
    </xf>
    <xf numFmtId="0" fontId="7" fillId="0" borderId="0" xfId="0" applyFont="1" applyAlignment="1" applyProtection="1">
      <alignment horizontal="center" vertical="center"/>
    </xf>
    <xf numFmtId="7" fontId="7" fillId="0" borderId="12" xfId="0" applyNumberFormat="1" applyFont="1" applyBorder="1" applyAlignment="1" applyProtection="1">
      <alignment horizontal="center" vertical="center"/>
    </xf>
    <xf numFmtId="165" fontId="3" fillId="8" borderId="49" xfId="0" applyNumberFormat="1" applyFont="1" applyFill="1" applyBorder="1" applyAlignment="1" applyProtection="1">
      <alignment horizontal="center" vertical="center"/>
      <protection locked="0"/>
    </xf>
    <xf numFmtId="164" fontId="3" fillId="8" borderId="50" xfId="0" applyNumberFormat="1" applyFont="1" applyFill="1" applyBorder="1" applyAlignment="1" applyProtection="1">
      <alignment horizontal="center" vertical="center"/>
      <protection locked="0"/>
    </xf>
    <xf numFmtId="165" fontId="3" fillId="8" borderId="50" xfId="0" applyNumberFormat="1" applyFont="1" applyFill="1" applyBorder="1" applyAlignment="1" applyProtection="1">
      <alignment horizontal="center" vertical="center"/>
      <protection locked="0"/>
    </xf>
    <xf numFmtId="165" fontId="3" fillId="8" borderId="51" xfId="0" applyNumberFormat="1" applyFont="1" applyFill="1" applyBorder="1" applyAlignment="1" applyProtection="1">
      <alignment horizontal="center" vertical="center"/>
      <protection locked="0"/>
    </xf>
    <xf numFmtId="165" fontId="3" fillId="8" borderId="52" xfId="0" applyNumberFormat="1" applyFont="1" applyFill="1" applyBorder="1" applyAlignment="1" applyProtection="1">
      <alignment horizontal="center" vertical="center"/>
      <protection locked="0"/>
    </xf>
    <xf numFmtId="165" fontId="3" fillId="8" borderId="53" xfId="0" applyNumberFormat="1" applyFont="1" applyFill="1" applyBorder="1" applyAlignment="1" applyProtection="1">
      <alignment horizontal="center" vertical="center"/>
      <protection locked="0"/>
    </xf>
    <xf numFmtId="164" fontId="3" fillId="8" borderId="54" xfId="0" applyNumberFormat="1" applyFont="1" applyFill="1" applyBorder="1" applyAlignment="1" applyProtection="1">
      <alignment horizontal="center" vertical="center"/>
      <protection locked="0"/>
    </xf>
    <xf numFmtId="165" fontId="3" fillId="8" borderId="54" xfId="0" applyNumberFormat="1" applyFont="1" applyFill="1" applyBorder="1" applyAlignment="1" applyProtection="1">
      <alignment horizontal="center" vertical="center"/>
      <protection locked="0"/>
    </xf>
    <xf numFmtId="165" fontId="3" fillId="8" borderId="55" xfId="0" applyNumberFormat="1" applyFont="1" applyFill="1" applyBorder="1" applyAlignment="1" applyProtection="1">
      <alignment horizontal="center" vertical="center"/>
      <protection locked="0"/>
    </xf>
    <xf numFmtId="165" fontId="3" fillId="8" borderId="56" xfId="0" applyNumberFormat="1" applyFont="1" applyFill="1" applyBorder="1" applyAlignment="1" applyProtection="1">
      <alignment horizontal="center" vertical="center"/>
      <protection locked="0"/>
    </xf>
    <xf numFmtId="165" fontId="3" fillId="8" borderId="57" xfId="0" applyNumberFormat="1" applyFont="1" applyFill="1" applyBorder="1" applyAlignment="1" applyProtection="1">
      <alignment horizontal="center" vertical="center"/>
      <protection locked="0"/>
    </xf>
    <xf numFmtId="164" fontId="3" fillId="8" borderId="58" xfId="0" applyNumberFormat="1" applyFont="1" applyFill="1" applyBorder="1" applyAlignment="1" applyProtection="1">
      <alignment horizontal="center" vertical="center"/>
      <protection locked="0"/>
    </xf>
    <xf numFmtId="165" fontId="3" fillId="8" borderId="58" xfId="0" applyNumberFormat="1" applyFont="1" applyFill="1" applyBorder="1" applyAlignment="1" applyProtection="1">
      <alignment horizontal="center" vertical="center"/>
      <protection locked="0"/>
    </xf>
    <xf numFmtId="165" fontId="3" fillId="8" borderId="59" xfId="0" applyNumberFormat="1" applyFont="1" applyFill="1" applyBorder="1" applyAlignment="1" applyProtection="1">
      <alignment horizontal="center" vertical="center"/>
      <protection locked="0"/>
    </xf>
    <xf numFmtId="165" fontId="3" fillId="8" borderId="60" xfId="0" applyNumberFormat="1" applyFont="1" applyFill="1" applyBorder="1" applyAlignment="1" applyProtection="1">
      <alignment horizontal="center" vertical="center"/>
      <protection locked="0"/>
    </xf>
    <xf numFmtId="9" fontId="0" fillId="8" borderId="41" xfId="0" applyNumberFormat="1" applyFill="1" applyBorder="1" applyAlignment="1" applyProtection="1">
      <alignment horizontal="center" vertical="center"/>
      <protection locked="0"/>
    </xf>
    <xf numFmtId="0" fontId="3" fillId="0" borderId="43" xfId="3" applyFont="1" applyFill="1" applyBorder="1" applyAlignment="1" applyProtection="1">
      <alignment vertical="center" wrapText="1"/>
      <protection locked="0"/>
    </xf>
    <xf numFmtId="0" fontId="3" fillId="0" borderId="44" xfId="3" applyFont="1" applyFill="1" applyBorder="1" applyAlignment="1" applyProtection="1">
      <alignment vertical="center" wrapText="1"/>
      <protection locked="0"/>
    </xf>
    <xf numFmtId="0" fontId="3" fillId="0" borderId="45" xfId="3" applyFont="1" applyFill="1" applyBorder="1" applyAlignment="1" applyProtection="1">
      <alignment vertical="center" wrapText="1"/>
      <protection locked="0"/>
    </xf>
    <xf numFmtId="0" fontId="0" fillId="0" borderId="37" xfId="2" applyNumberFormat="1" applyFont="1" applyFill="1" applyBorder="1" applyAlignment="1" applyProtection="1">
      <alignment vertical="center"/>
      <protection locked="0"/>
    </xf>
    <xf numFmtId="0" fontId="0" fillId="0" borderId="18" xfId="2" applyNumberFormat="1" applyFont="1" applyFill="1" applyBorder="1" applyAlignment="1" applyProtection="1">
      <alignment vertical="center"/>
      <protection locked="0"/>
    </xf>
    <xf numFmtId="0" fontId="0" fillId="0" borderId="15" xfId="2" applyNumberFormat="1" applyFont="1" applyFill="1" applyBorder="1" applyAlignment="1" applyProtection="1">
      <alignment vertical="center"/>
      <protection locked="0"/>
    </xf>
    <xf numFmtId="0" fontId="3" fillId="0" borderId="18" xfId="0" applyFont="1" applyFill="1" applyBorder="1" applyAlignment="1" applyProtection="1">
      <alignment vertical="center" wrapText="1"/>
      <protection locked="0"/>
    </xf>
    <xf numFmtId="0" fontId="0" fillId="0" borderId="23" xfId="2" applyNumberFormat="1" applyFont="1" applyFill="1" applyBorder="1" applyAlignment="1" applyProtection="1">
      <alignment vertical="center"/>
      <protection locked="0"/>
    </xf>
    <xf numFmtId="0" fontId="0" fillId="0" borderId="13" xfId="2" applyNumberFormat="1" applyFont="1" applyFill="1" applyBorder="1" applyAlignment="1" applyProtection="1">
      <alignment vertical="center"/>
      <protection locked="0"/>
    </xf>
    <xf numFmtId="9" fontId="7" fillId="11" borderId="1" xfId="0" applyNumberFormat="1" applyFont="1" applyFill="1" applyBorder="1" applyAlignment="1" applyProtection="1">
      <alignment horizontal="center" vertical="center"/>
      <protection locked="0"/>
    </xf>
    <xf numFmtId="0" fontId="2" fillId="2" borderId="20" xfId="0" applyFont="1" applyFill="1" applyBorder="1" applyAlignment="1" applyProtection="1">
      <alignment horizontal="center" vertical="center" wrapText="1"/>
    </xf>
    <xf numFmtId="0" fontId="3" fillId="9" borderId="12" xfId="0" applyFont="1" applyFill="1" applyBorder="1" applyAlignment="1" applyProtection="1">
      <alignment horizontal="center" vertical="center" wrapText="1"/>
      <protection locked="0"/>
    </xf>
    <xf numFmtId="9" fontId="9" fillId="12" borderId="12" xfId="0" applyNumberFormat="1" applyFont="1" applyFill="1" applyBorder="1" applyAlignment="1" applyProtection="1">
      <alignment horizontal="center" vertical="center" wrapText="1"/>
      <protection locked="0"/>
    </xf>
    <xf numFmtId="1" fontId="9" fillId="12" borderId="12" xfId="0" applyNumberFormat="1" applyFont="1" applyFill="1" applyBorder="1" applyAlignment="1" applyProtection="1">
      <alignment horizontal="center" vertical="center" wrapText="1"/>
      <protection locked="0"/>
    </xf>
    <xf numFmtId="9" fontId="9" fillId="0" borderId="1" xfId="0" applyNumberFormat="1" applyFont="1" applyFill="1" applyBorder="1" applyAlignment="1" applyProtection="1">
      <alignment horizontal="center" vertical="center" wrapText="1"/>
    </xf>
    <xf numFmtId="9" fontId="9" fillId="12" borderId="1" xfId="0" applyNumberFormat="1" applyFont="1" applyFill="1" applyBorder="1" applyAlignment="1" applyProtection="1">
      <alignment horizontal="center" vertical="center" wrapText="1"/>
      <protection locked="0"/>
    </xf>
    <xf numFmtId="1" fontId="9" fillId="12" borderId="1" xfId="0" applyNumberFormat="1" applyFont="1" applyFill="1" applyBorder="1" applyAlignment="1" applyProtection="1">
      <alignment horizontal="center" vertical="center" wrapText="1"/>
      <protection locked="0"/>
    </xf>
    <xf numFmtId="0" fontId="9" fillId="9" borderId="1" xfId="0" applyFont="1" applyFill="1" applyBorder="1" applyAlignment="1" applyProtection="1">
      <alignment horizontal="center" vertical="center" wrapText="1"/>
      <protection locked="0"/>
    </xf>
    <xf numFmtId="0" fontId="4" fillId="0" borderId="0" xfId="0" applyFont="1" applyProtection="1">
      <protection locked="0"/>
    </xf>
    <xf numFmtId="0" fontId="4" fillId="0" borderId="0" xfId="0" applyFont="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center" vertical="center" wrapText="1"/>
      <protection locked="0"/>
    </xf>
    <xf numFmtId="0" fontId="4" fillId="0" borderId="1" xfId="0" applyFont="1" applyBorder="1" applyAlignment="1" applyProtection="1">
      <alignment horizontal="center"/>
      <protection locked="0"/>
    </xf>
    <xf numFmtId="9" fontId="4" fillId="0" borderId="1" xfId="0" applyNumberFormat="1" applyFont="1" applyBorder="1" applyAlignment="1" applyProtection="1">
      <alignment horizontal="center"/>
      <protection locked="0"/>
    </xf>
    <xf numFmtId="0" fontId="22" fillId="0" borderId="1" xfId="0" applyFont="1" applyFill="1" applyBorder="1" applyAlignment="1" applyProtection="1">
      <alignment horizontal="center" vertical="center" wrapText="1"/>
      <protection locked="0"/>
    </xf>
    <xf numFmtId="0" fontId="22" fillId="0" borderId="0"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protection locked="0"/>
    </xf>
    <xf numFmtId="9" fontId="4" fillId="0" borderId="1" xfId="0" applyNumberFormat="1" applyFont="1" applyFill="1" applyBorder="1" applyAlignment="1" applyProtection="1">
      <alignment horizontal="center" vertical="center"/>
      <protection locked="0"/>
    </xf>
    <xf numFmtId="1" fontId="5" fillId="10" borderId="1" xfId="0" applyNumberFormat="1" applyFont="1" applyFill="1" applyBorder="1" applyAlignment="1" applyProtection="1">
      <alignment horizontal="center"/>
      <protection locked="0"/>
    </xf>
    <xf numFmtId="9" fontId="5" fillId="0" borderId="1" xfId="0" applyNumberFormat="1" applyFont="1" applyFill="1" applyBorder="1" applyProtection="1">
      <protection locked="0"/>
    </xf>
    <xf numFmtId="9" fontId="5" fillId="10" borderId="1" xfId="0" applyNumberFormat="1" applyFont="1" applyFill="1" applyBorder="1" applyAlignment="1" applyProtection="1">
      <alignment horizontal="center"/>
      <protection locked="0"/>
    </xf>
    <xf numFmtId="10" fontId="5" fillId="0" borderId="0" xfId="0" applyNumberFormat="1" applyFont="1" applyFill="1" applyBorder="1" applyProtection="1">
      <protection locked="0"/>
    </xf>
    <xf numFmtId="9" fontId="5" fillId="0" borderId="0" xfId="0" applyNumberFormat="1" applyFont="1" applyFill="1" applyBorder="1" applyProtection="1">
      <protection locked="0"/>
    </xf>
    <xf numFmtId="0" fontId="4" fillId="0" borderId="0" xfId="0" applyFont="1" applyFill="1" applyProtection="1">
      <protection locked="0"/>
    </xf>
    <xf numFmtId="0" fontId="2" fillId="2" borderId="71" xfId="0" applyFont="1" applyFill="1" applyBorder="1" applyAlignment="1" applyProtection="1">
      <alignment horizontal="center" vertical="center" wrapText="1"/>
    </xf>
    <xf numFmtId="10" fontId="3" fillId="0" borderId="1" xfId="0" applyNumberFormat="1" applyFont="1" applyBorder="1" applyAlignment="1" applyProtection="1">
      <alignment horizontal="center" vertical="center"/>
    </xf>
    <xf numFmtId="0" fontId="2" fillId="2" borderId="72" xfId="0" applyFont="1" applyFill="1" applyBorder="1" applyAlignment="1" applyProtection="1">
      <alignment horizontal="center" vertical="center" wrapText="1"/>
    </xf>
    <xf numFmtId="0" fontId="23" fillId="0" borderId="0" xfId="0" applyFont="1" applyAlignment="1" applyProtection="1">
      <alignment vertical="center"/>
    </xf>
    <xf numFmtId="0" fontId="2" fillId="2" borderId="63" xfId="0" applyFont="1" applyFill="1" applyBorder="1" applyAlignment="1" applyProtection="1">
      <alignment horizontal="center" vertical="center" wrapText="1"/>
    </xf>
    <xf numFmtId="10" fontId="3" fillId="9" borderId="12" xfId="0" applyNumberFormat="1" applyFont="1" applyFill="1" applyBorder="1" applyAlignment="1" applyProtection="1">
      <alignment horizontal="center" vertical="center"/>
    </xf>
    <xf numFmtId="10" fontId="3" fillId="9" borderId="1" xfId="0" applyNumberFormat="1" applyFont="1" applyFill="1" applyBorder="1" applyAlignment="1" applyProtection="1">
      <alignment horizontal="center" vertical="center"/>
    </xf>
    <xf numFmtId="166" fontId="18" fillId="0" borderId="73" xfId="0" applyNumberFormat="1" applyFont="1" applyFill="1" applyBorder="1" applyAlignment="1">
      <alignment horizontal="center" vertical="center"/>
    </xf>
    <xf numFmtId="9" fontId="7" fillId="2" borderId="41" xfId="0" applyNumberFormat="1" applyFont="1" applyFill="1" applyBorder="1" applyAlignment="1" applyProtection="1">
      <alignment horizontal="center" vertical="center" wrapText="1"/>
    </xf>
    <xf numFmtId="0" fontId="3" fillId="0" borderId="0" xfId="0" applyFont="1" applyBorder="1" applyAlignment="1" applyProtection="1">
      <alignment wrapText="1"/>
    </xf>
    <xf numFmtId="0" fontId="10" fillId="4" borderId="37" xfId="0" quotePrefix="1" applyFont="1" applyFill="1" applyBorder="1" applyAlignment="1" applyProtection="1">
      <alignment horizontal="left"/>
    </xf>
    <xf numFmtId="0" fontId="10" fillId="4" borderId="38" xfId="0" quotePrefix="1" applyFont="1" applyFill="1" applyBorder="1" applyAlignment="1" applyProtection="1">
      <alignment horizontal="left"/>
    </xf>
    <xf numFmtId="0" fontId="10" fillId="4" borderId="39" xfId="0" quotePrefix="1" applyFont="1" applyFill="1" applyBorder="1" applyAlignment="1" applyProtection="1">
      <alignment horizontal="left"/>
    </xf>
    <xf numFmtId="0" fontId="2" fillId="0" borderId="6" xfId="0" applyFont="1" applyBorder="1" applyAlignment="1" applyProtection="1">
      <alignment horizontal="left"/>
    </xf>
    <xf numFmtId="0" fontId="2" fillId="0" borderId="1" xfId="0" applyFont="1" applyBorder="1" applyAlignment="1" applyProtection="1">
      <alignment horizontal="left"/>
    </xf>
    <xf numFmtId="0" fontId="2" fillId="0" borderId="11" xfId="0" applyFont="1" applyBorder="1" applyAlignment="1" applyProtection="1">
      <alignment horizontal="left"/>
    </xf>
    <xf numFmtId="0" fontId="2" fillId="0" borderId="18" xfId="0" applyFont="1" applyBorder="1" applyAlignment="1" applyProtection="1">
      <alignment horizontal="left"/>
    </xf>
    <xf numFmtId="0" fontId="2" fillId="0" borderId="3" xfId="0" applyFont="1" applyBorder="1" applyAlignment="1" applyProtection="1">
      <alignment horizontal="left"/>
    </xf>
    <xf numFmtId="0" fontId="2" fillId="0" borderId="61" xfId="0" applyFont="1" applyBorder="1" applyAlignment="1" applyProtection="1">
      <alignment horizontal="left"/>
    </xf>
    <xf numFmtId="0" fontId="3" fillId="8" borderId="0" xfId="0" applyFont="1" applyFill="1" applyAlignment="1" applyProtection="1">
      <alignment horizontal="left" vertical="center"/>
    </xf>
    <xf numFmtId="0" fontId="3" fillId="0" borderId="15" xfId="0" applyFont="1" applyBorder="1" applyAlignment="1" applyProtection="1">
      <alignment horizontal="left" wrapText="1"/>
    </xf>
    <xf numFmtId="0" fontId="3" fillId="0" borderId="46" xfId="0" applyFont="1" applyBorder="1" applyAlignment="1" applyProtection="1">
      <alignment horizontal="left" wrapText="1"/>
    </xf>
    <xf numFmtId="0" fontId="3" fillId="0" borderId="64" xfId="0" applyFont="1" applyBorder="1" applyAlignment="1" applyProtection="1">
      <alignment horizontal="left" wrapText="1"/>
    </xf>
    <xf numFmtId="0" fontId="3" fillId="10" borderId="0" xfId="0" applyFont="1" applyFill="1" applyAlignment="1" applyProtection="1">
      <alignment horizontal="left" vertical="center"/>
    </xf>
    <xf numFmtId="0" fontId="3" fillId="9" borderId="0" xfId="0" applyFont="1" applyFill="1" applyAlignment="1" applyProtection="1">
      <alignment horizontal="left" vertical="center" wrapText="1"/>
    </xf>
    <xf numFmtId="0" fontId="0" fillId="0" borderId="32" xfId="0" applyBorder="1" applyAlignment="1" applyProtection="1">
      <alignment horizontal="right"/>
    </xf>
    <xf numFmtId="0" fontId="0" fillId="0" borderId="0" xfId="0" applyBorder="1" applyAlignment="1" applyProtection="1">
      <alignment horizontal="right"/>
    </xf>
    <xf numFmtId="0" fontId="13" fillId="5" borderId="35" xfId="0" applyFont="1" applyFill="1" applyBorder="1" applyAlignment="1" applyProtection="1">
      <alignment horizontal="center"/>
    </xf>
    <xf numFmtId="0" fontId="13" fillId="5" borderId="46" xfId="0" applyFont="1" applyFill="1" applyBorder="1" applyAlignment="1" applyProtection="1">
      <alignment horizontal="center"/>
    </xf>
    <xf numFmtId="0" fontId="13" fillId="5" borderId="47" xfId="0" applyFont="1" applyFill="1" applyBorder="1" applyAlignment="1" applyProtection="1">
      <alignment horizontal="center"/>
    </xf>
    <xf numFmtId="0" fontId="13" fillId="5" borderId="32" xfId="0" applyFont="1" applyFill="1" applyBorder="1" applyAlignment="1" applyProtection="1">
      <alignment horizontal="center"/>
    </xf>
    <xf numFmtId="0" fontId="13" fillId="5" borderId="0" xfId="0" applyFont="1" applyFill="1" applyBorder="1" applyAlignment="1" applyProtection="1">
      <alignment horizontal="center"/>
    </xf>
    <xf numFmtId="0" fontId="13" fillId="5" borderId="48" xfId="0" applyFont="1" applyFill="1" applyBorder="1" applyAlignment="1" applyProtection="1">
      <alignment horizontal="center"/>
    </xf>
    <xf numFmtId="0" fontId="0" fillId="0" borderId="32" xfId="0" applyBorder="1" applyAlignment="1" applyProtection="1">
      <alignment horizontal="left"/>
    </xf>
    <xf numFmtId="0" fontId="0" fillId="0" borderId="0" xfId="0" applyBorder="1" applyAlignment="1" applyProtection="1">
      <alignment horizontal="left"/>
    </xf>
    <xf numFmtId="0" fontId="0" fillId="0" borderId="48" xfId="0" applyBorder="1" applyAlignment="1" applyProtection="1">
      <alignment horizontal="left"/>
    </xf>
    <xf numFmtId="0" fontId="0" fillId="0" borderId="32" xfId="0" applyBorder="1" applyAlignment="1" applyProtection="1">
      <alignment horizontal="center"/>
    </xf>
    <xf numFmtId="0" fontId="0" fillId="0" borderId="0" xfId="0" applyBorder="1" applyAlignment="1" applyProtection="1">
      <alignment horizontal="center"/>
    </xf>
    <xf numFmtId="0" fontId="0" fillId="0" borderId="48" xfId="0" applyBorder="1" applyAlignment="1" applyProtection="1">
      <alignment horizontal="center"/>
    </xf>
    <xf numFmtId="0" fontId="7" fillId="5" borderId="32" xfId="0" applyFont="1" applyFill="1" applyBorder="1" applyAlignment="1" applyProtection="1">
      <alignment horizontal="left"/>
    </xf>
    <xf numFmtId="0" fontId="7" fillId="5" borderId="0" xfId="0" applyFont="1" applyFill="1" applyBorder="1" applyAlignment="1" applyProtection="1">
      <alignment horizontal="left"/>
    </xf>
    <xf numFmtId="0" fontId="7" fillId="5" borderId="48" xfId="0" applyFont="1" applyFill="1" applyBorder="1" applyAlignment="1" applyProtection="1">
      <alignment horizontal="left"/>
    </xf>
    <xf numFmtId="0" fontId="0" fillId="0" borderId="48" xfId="0" applyBorder="1" applyAlignment="1" applyProtection="1">
      <alignment horizontal="right"/>
    </xf>
    <xf numFmtId="0" fontId="0" fillId="0" borderId="2" xfId="0" applyFont="1" applyBorder="1" applyAlignment="1" applyProtection="1">
      <alignment horizontal="right"/>
    </xf>
    <xf numFmtId="0" fontId="0" fillId="0" borderId="3" xfId="0" applyFont="1" applyBorder="1" applyAlignment="1" applyProtection="1">
      <alignment horizontal="right"/>
    </xf>
    <xf numFmtId="0" fontId="17" fillId="7" borderId="32" xfId="0" applyFont="1" applyFill="1" applyBorder="1" applyAlignment="1" applyProtection="1">
      <alignment horizontal="center" vertical="center"/>
    </xf>
    <xf numFmtId="0" fontId="17" fillId="7" borderId="0" xfId="0" applyFont="1" applyFill="1" applyBorder="1" applyAlignment="1" applyProtection="1">
      <alignment horizontal="center" vertical="center"/>
    </xf>
    <xf numFmtId="0" fontId="17" fillId="7" borderId="48" xfId="0" applyFont="1" applyFill="1" applyBorder="1" applyAlignment="1" applyProtection="1">
      <alignment horizontal="center" vertical="center"/>
    </xf>
    <xf numFmtId="0" fontId="0" fillId="0" borderId="32" xfId="0" applyBorder="1" applyAlignment="1" applyProtection="1">
      <alignment horizontal="center" wrapText="1"/>
    </xf>
    <xf numFmtId="0" fontId="0" fillId="0" borderId="0" xfId="0" applyBorder="1" applyAlignment="1" applyProtection="1">
      <alignment horizontal="center" wrapText="1"/>
    </xf>
    <xf numFmtId="0" fontId="0" fillId="0" borderId="48" xfId="0" applyBorder="1" applyAlignment="1" applyProtection="1">
      <alignment horizontal="center" wrapText="1"/>
    </xf>
    <xf numFmtId="0" fontId="0" fillId="0" borderId="0" xfId="0" applyAlignment="1" applyProtection="1">
      <alignment horizontal="right"/>
    </xf>
    <xf numFmtId="0" fontId="7" fillId="0" borderId="1" xfId="0" applyFont="1" applyBorder="1" applyAlignment="1" applyProtection="1">
      <alignment horizontal="center" vertical="center"/>
    </xf>
    <xf numFmtId="0" fontId="7" fillId="0" borderId="47" xfId="0" applyFont="1" applyBorder="1" applyAlignment="1" applyProtection="1">
      <alignment horizontal="left" vertical="center" wrapText="1"/>
    </xf>
    <xf numFmtId="0" fontId="7" fillId="0" borderId="48" xfId="0" applyFont="1" applyBorder="1" applyAlignment="1" applyProtection="1">
      <alignment horizontal="left" vertical="center" wrapText="1"/>
    </xf>
    <xf numFmtId="0" fontId="7" fillId="0" borderId="2" xfId="0" applyFont="1" applyBorder="1" applyAlignment="1" applyProtection="1">
      <alignment horizontal="center" vertical="center"/>
    </xf>
    <xf numFmtId="0" fontId="0" fillId="0" borderId="3" xfId="0" applyBorder="1" applyAlignment="1" applyProtection="1">
      <alignment vertical="center"/>
    </xf>
    <xf numFmtId="0" fontId="0" fillId="0" borderId="27" xfId="0" applyBorder="1" applyAlignment="1" applyProtection="1">
      <alignment vertical="center"/>
    </xf>
    <xf numFmtId="0" fontId="7" fillId="0" borderId="14" xfId="0" applyFont="1" applyBorder="1" applyAlignment="1" applyProtection="1">
      <alignment horizontal="center" vertical="center" wrapText="1"/>
    </xf>
    <xf numFmtId="0" fontId="7" fillId="0" borderId="63" xfId="0" applyFont="1" applyBorder="1" applyAlignment="1" applyProtection="1">
      <alignment horizontal="center" vertical="center" wrapText="1"/>
    </xf>
    <xf numFmtId="0" fontId="7" fillId="0" borderId="62" xfId="0" applyFont="1" applyBorder="1" applyAlignment="1" applyProtection="1">
      <alignment horizontal="center" vertical="center" wrapText="1"/>
    </xf>
    <xf numFmtId="0" fontId="7" fillId="0" borderId="42" xfId="0" applyFont="1" applyBorder="1" applyAlignment="1" applyProtection="1">
      <alignment horizontal="left" vertical="center" wrapText="1"/>
    </xf>
    <xf numFmtId="0" fontId="1" fillId="0" borderId="28" xfId="0" applyFont="1" applyFill="1" applyBorder="1" applyAlignment="1" applyProtection="1">
      <alignment horizontal="center" vertical="center" wrapText="1"/>
    </xf>
    <xf numFmtId="0" fontId="1" fillId="0" borderId="66" xfId="0" applyFont="1" applyFill="1" applyBorder="1" applyAlignment="1" applyProtection="1">
      <alignment horizontal="center" vertical="center" wrapText="1"/>
    </xf>
    <xf numFmtId="0" fontId="1" fillId="0" borderId="22" xfId="0" applyFont="1" applyFill="1" applyBorder="1" applyAlignment="1" applyProtection="1">
      <alignment horizontal="center" vertical="center" wrapText="1"/>
    </xf>
    <xf numFmtId="0" fontId="1" fillId="0" borderId="65" xfId="0"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7" fillId="2" borderId="14" xfId="0" applyFont="1" applyFill="1" applyBorder="1" applyAlignment="1" applyProtection="1">
      <alignment horizontal="center" vertical="center" wrapText="1"/>
    </xf>
    <xf numFmtId="0" fontId="7" fillId="2" borderId="62" xfId="0" applyFont="1" applyFill="1" applyBorder="1" applyAlignment="1" applyProtection="1">
      <alignment horizontal="center" vertical="center" wrapText="1"/>
    </xf>
    <xf numFmtId="0" fontId="7" fillId="0" borderId="0" xfId="0" applyFont="1" applyAlignment="1">
      <alignment horizontal="center"/>
    </xf>
    <xf numFmtId="0" fontId="7" fillId="2" borderId="1" xfId="0" applyFont="1" applyFill="1" applyBorder="1" applyAlignment="1" applyProtection="1">
      <alignment horizontal="center" vertical="center"/>
    </xf>
    <xf numFmtId="0" fontId="1" fillId="0" borderId="1" xfId="0" applyFont="1" applyFill="1" applyBorder="1" applyAlignment="1" applyProtection="1">
      <alignment vertical="center" wrapText="1"/>
    </xf>
    <xf numFmtId="10" fontId="3" fillId="9" borderId="24" xfId="0" applyNumberFormat="1" applyFont="1" applyFill="1" applyBorder="1" applyAlignment="1" applyProtection="1">
      <alignment horizontal="center" vertical="center"/>
    </xf>
    <xf numFmtId="10" fontId="3" fillId="9" borderId="25" xfId="0" applyNumberFormat="1" applyFont="1" applyFill="1" applyBorder="1" applyAlignment="1" applyProtection="1">
      <alignment horizontal="center" vertical="center"/>
    </xf>
    <xf numFmtId="10" fontId="3" fillId="9" borderId="12" xfId="0" applyNumberFormat="1" applyFont="1" applyFill="1" applyBorder="1" applyAlignment="1" applyProtection="1">
      <alignment horizontal="center" vertical="center"/>
    </xf>
    <xf numFmtId="10" fontId="3" fillId="9" borderId="40" xfId="0" applyNumberFormat="1" applyFont="1" applyFill="1" applyBorder="1" applyAlignment="1" applyProtection="1">
      <alignment horizontal="center" vertical="center"/>
    </xf>
    <xf numFmtId="10" fontId="3" fillId="0" borderId="24" xfId="0" applyNumberFormat="1" applyFont="1" applyBorder="1" applyAlignment="1" applyProtection="1">
      <alignment horizontal="center" vertical="center"/>
    </xf>
    <xf numFmtId="10" fontId="3" fillId="0" borderId="25" xfId="0" applyNumberFormat="1" applyFont="1" applyBorder="1" applyAlignment="1" applyProtection="1">
      <alignment horizontal="center" vertical="center"/>
    </xf>
    <xf numFmtId="10" fontId="3" fillId="0" borderId="12" xfId="0" applyNumberFormat="1" applyFont="1" applyBorder="1" applyAlignment="1" applyProtection="1">
      <alignment horizontal="center" vertical="center"/>
    </xf>
    <xf numFmtId="10" fontId="3" fillId="0" borderId="40" xfId="0" applyNumberFormat="1" applyFont="1" applyBorder="1" applyAlignment="1" applyProtection="1">
      <alignment horizontal="center" vertical="center"/>
    </xf>
    <xf numFmtId="0" fontId="4" fillId="0" borderId="1" xfId="0" applyFont="1" applyBorder="1" applyAlignment="1" applyProtection="1">
      <alignment horizontal="center" vertical="center" wrapText="1"/>
      <protection locked="0"/>
    </xf>
    <xf numFmtId="0" fontId="20" fillId="2" borderId="0" xfId="0" applyFont="1" applyFill="1" applyAlignment="1" applyProtection="1">
      <alignment horizontal="center"/>
      <protection locked="0"/>
    </xf>
    <xf numFmtId="0" fontId="20" fillId="2" borderId="0" xfId="0" applyFont="1" applyFill="1" applyBorder="1" applyAlignment="1" applyProtection="1">
      <alignment horizontal="center"/>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center"/>
      <protection locked="0"/>
    </xf>
  </cellXfs>
  <cellStyles count="4">
    <cellStyle name="Currency" xfId="2" builtinId="4"/>
    <cellStyle name="Normal" xfId="0" builtinId="0"/>
    <cellStyle name="Normal 2" xfId="1" xr:uid="{00000000-0005-0000-0000-000002000000}"/>
    <cellStyle name="Normal 3" xfId="3" xr:uid="{00000000-0005-0000-0000-000003000000}"/>
  </cellStyles>
  <dxfs count="10">
    <dxf>
      <fill>
        <patternFill>
          <bgColor theme="6" tint="-0.24994659260841701"/>
        </patternFill>
      </fill>
    </dxf>
    <dxf>
      <fill>
        <patternFill patternType="lightDown"/>
      </fill>
    </dxf>
    <dxf>
      <fill>
        <patternFill patternType="lightDown"/>
      </fill>
    </dxf>
    <dxf>
      <fill>
        <patternFill>
          <bgColor theme="6" tint="-0.24994659260841701"/>
        </patternFill>
      </fill>
    </dxf>
    <dxf>
      <fill>
        <patternFill patternType="lightDown"/>
      </fill>
    </dxf>
    <dxf>
      <fill>
        <patternFill>
          <bgColor theme="6" tint="-0.24994659260841701"/>
        </patternFill>
      </fill>
    </dxf>
    <dxf>
      <font>
        <color rgb="FFC00000"/>
      </font>
      <fill>
        <patternFill>
          <bgColor rgb="FFFFCCCC"/>
        </patternFill>
      </fill>
    </dxf>
    <dxf>
      <fill>
        <patternFill>
          <bgColor rgb="FFFF0000"/>
        </patternFill>
      </fill>
    </dxf>
    <dxf>
      <fill>
        <patternFill>
          <bgColor theme="6" tint="-0.24994659260841701"/>
        </patternFill>
      </fill>
    </dxf>
    <dxf>
      <font>
        <color rgb="FFC00000"/>
      </font>
      <fill>
        <patternFill>
          <bgColor rgb="FFFFCCCC"/>
        </patternFill>
      </fill>
    </dxf>
  </dxfs>
  <tableStyles count="0" defaultTableStyle="TableStyleMedium9" defaultPivotStyle="PivotStyleLight16"/>
  <colors>
    <mruColors>
      <color rgb="FFECAC00"/>
      <color rgb="FF76933C"/>
      <color rgb="FF879637"/>
      <color rgb="FF9B1A47"/>
      <color rgb="FFFFCCCC"/>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W57"/>
  <sheetViews>
    <sheetView zoomScale="80" zoomScaleNormal="80" workbookViewId="0">
      <selection activeCell="C11" sqref="C11"/>
    </sheetView>
  </sheetViews>
  <sheetFormatPr defaultColWidth="9.26953125" defaultRowHeight="12.5" x14ac:dyDescent="0.25"/>
  <cols>
    <col min="1" max="1" width="3.7265625" style="68" customWidth="1"/>
    <col min="2" max="2" width="20.26953125" style="68" customWidth="1"/>
    <col min="3" max="3" width="94.26953125" style="68" bestFit="1" customWidth="1"/>
    <col min="4" max="4" width="65.453125" style="68" customWidth="1"/>
    <col min="5" max="5" width="72.453125" style="68" customWidth="1"/>
    <col min="6" max="23" width="9.26953125" style="69"/>
    <col min="24" max="16384" width="9.26953125" style="68"/>
  </cols>
  <sheetData>
    <row r="1" spans="2:23" ht="14" x14ac:dyDescent="0.3">
      <c r="B1" s="67"/>
    </row>
    <row r="2" spans="2:23" x14ac:dyDescent="0.25">
      <c r="B2" s="243" t="s">
        <v>100</v>
      </c>
      <c r="C2" s="243"/>
      <c r="D2" s="243"/>
      <c r="E2" s="243"/>
      <c r="F2" s="70"/>
      <c r="G2" s="70"/>
      <c r="H2" s="70"/>
      <c r="I2" s="70"/>
      <c r="J2" s="70"/>
      <c r="K2" s="70"/>
      <c r="L2" s="70"/>
      <c r="M2" s="70"/>
      <c r="N2" s="70"/>
      <c r="O2" s="70"/>
      <c r="P2" s="70"/>
      <c r="Q2" s="70"/>
      <c r="R2" s="70"/>
      <c r="S2" s="70"/>
    </row>
    <row r="3" spans="2:23" x14ac:dyDescent="0.25">
      <c r="B3" s="243"/>
      <c r="C3" s="243"/>
      <c r="D3" s="243"/>
      <c r="E3" s="243"/>
      <c r="F3" s="70"/>
      <c r="G3" s="70"/>
      <c r="H3" s="70"/>
      <c r="I3" s="70"/>
      <c r="J3" s="70"/>
      <c r="K3" s="70"/>
      <c r="L3" s="70"/>
      <c r="M3" s="70"/>
      <c r="N3" s="70"/>
      <c r="O3" s="70"/>
      <c r="P3" s="70"/>
      <c r="Q3" s="70"/>
      <c r="R3" s="70"/>
      <c r="S3" s="70"/>
    </row>
    <row r="4" spans="2:23" ht="13" thickBot="1" x14ac:dyDescent="0.3"/>
    <row r="5" spans="2:23" ht="14" x14ac:dyDescent="0.3">
      <c r="B5" s="234" t="s">
        <v>101</v>
      </c>
      <c r="C5" s="235"/>
      <c r="D5" s="235"/>
      <c r="E5" s="236"/>
    </row>
    <row r="6" spans="2:23" ht="25.5" customHeight="1" x14ac:dyDescent="0.25">
      <c r="B6" s="244" t="s">
        <v>213</v>
      </c>
      <c r="C6" s="245"/>
      <c r="D6" s="245"/>
      <c r="E6" s="246"/>
    </row>
    <row r="7" spans="2:23" x14ac:dyDescent="0.25">
      <c r="B7" s="71" t="s">
        <v>24</v>
      </c>
      <c r="C7" s="72"/>
      <c r="D7" s="72"/>
      <c r="E7" s="73"/>
    </row>
    <row r="8" spans="2:23" ht="13" x14ac:dyDescent="0.3">
      <c r="B8" s="74" t="s">
        <v>37</v>
      </c>
      <c r="C8" s="75" t="s">
        <v>38</v>
      </c>
      <c r="D8" s="75" t="s">
        <v>121</v>
      </c>
      <c r="E8" s="76" t="s">
        <v>39</v>
      </c>
      <c r="F8" s="77"/>
      <c r="G8" s="77"/>
      <c r="H8" s="77"/>
    </row>
    <row r="9" spans="2:23" x14ac:dyDescent="0.25">
      <c r="B9" s="78" t="s">
        <v>28</v>
      </c>
      <c r="C9" s="79" t="s">
        <v>102</v>
      </c>
      <c r="D9" s="79" t="s">
        <v>41</v>
      </c>
      <c r="E9" s="80" t="s">
        <v>120</v>
      </c>
      <c r="F9" s="77"/>
      <c r="G9" s="77"/>
      <c r="H9" s="77"/>
    </row>
    <row r="10" spans="2:23" x14ac:dyDescent="0.25">
      <c r="B10" s="78" t="s">
        <v>103</v>
      </c>
      <c r="C10" s="79" t="s">
        <v>105</v>
      </c>
      <c r="D10" s="79" t="s">
        <v>41</v>
      </c>
      <c r="E10" s="80" t="s">
        <v>120</v>
      </c>
      <c r="F10" s="77"/>
      <c r="G10" s="77"/>
      <c r="H10" s="77"/>
    </row>
    <row r="11" spans="2:23" x14ac:dyDescent="0.25">
      <c r="B11" s="78" t="s">
        <v>104</v>
      </c>
      <c r="C11" s="79" t="s">
        <v>106</v>
      </c>
      <c r="D11" s="79" t="s">
        <v>41</v>
      </c>
      <c r="E11" s="80" t="s">
        <v>120</v>
      </c>
      <c r="F11" s="77"/>
      <c r="G11" s="77"/>
      <c r="H11" s="77"/>
    </row>
    <row r="12" spans="2:23" x14ac:dyDescent="0.25">
      <c r="B12" s="78" t="s">
        <v>107</v>
      </c>
      <c r="C12" s="79" t="s">
        <v>108</v>
      </c>
      <c r="D12" s="79" t="s">
        <v>41</v>
      </c>
      <c r="E12" s="80" t="s">
        <v>120</v>
      </c>
      <c r="F12" s="77"/>
      <c r="G12" s="77"/>
      <c r="H12" s="77"/>
    </row>
    <row r="13" spans="2:23" s="84" customFormat="1" x14ac:dyDescent="0.25">
      <c r="B13" s="81" t="s">
        <v>109</v>
      </c>
      <c r="C13" s="82" t="s">
        <v>111</v>
      </c>
      <c r="D13" s="79" t="s">
        <v>41</v>
      </c>
      <c r="E13" s="80" t="s">
        <v>120</v>
      </c>
      <c r="F13" s="83"/>
      <c r="G13" s="83"/>
      <c r="H13" s="83"/>
      <c r="I13" s="70"/>
      <c r="J13" s="70"/>
      <c r="K13" s="70"/>
      <c r="L13" s="70"/>
      <c r="M13" s="70"/>
      <c r="N13" s="70"/>
      <c r="O13" s="70"/>
      <c r="P13" s="70"/>
      <c r="Q13" s="70"/>
      <c r="R13" s="70"/>
      <c r="S13" s="70"/>
      <c r="T13" s="70"/>
      <c r="U13" s="70"/>
      <c r="V13" s="70"/>
      <c r="W13" s="70"/>
    </row>
    <row r="14" spans="2:23" x14ac:dyDescent="0.25">
      <c r="B14" s="78" t="s">
        <v>110</v>
      </c>
      <c r="C14" s="79" t="s">
        <v>112</v>
      </c>
      <c r="D14" s="79" t="s">
        <v>41</v>
      </c>
      <c r="E14" s="80" t="s">
        <v>120</v>
      </c>
      <c r="F14" s="77"/>
      <c r="G14" s="77"/>
      <c r="H14" s="77"/>
    </row>
    <row r="15" spans="2:23" s="84" customFormat="1" x14ac:dyDescent="0.25">
      <c r="B15" s="81" t="s">
        <v>114</v>
      </c>
      <c r="C15" s="82" t="s">
        <v>113</v>
      </c>
      <c r="D15" s="79" t="s">
        <v>41</v>
      </c>
      <c r="E15" s="80" t="s">
        <v>120</v>
      </c>
      <c r="F15" s="83"/>
      <c r="G15" s="83"/>
      <c r="H15" s="83"/>
      <c r="I15" s="70"/>
      <c r="J15" s="70"/>
      <c r="K15" s="70"/>
      <c r="L15" s="70"/>
      <c r="M15" s="70"/>
      <c r="N15" s="70"/>
      <c r="O15" s="70"/>
      <c r="P15" s="70"/>
      <c r="Q15" s="70"/>
      <c r="R15" s="70"/>
      <c r="S15" s="70"/>
      <c r="T15" s="70"/>
      <c r="U15" s="70"/>
      <c r="V15" s="70"/>
      <c r="W15" s="70"/>
    </row>
    <row r="16" spans="2:23" x14ac:dyDescent="0.25">
      <c r="B16" s="78" t="s">
        <v>115</v>
      </c>
      <c r="C16" s="79" t="s">
        <v>117</v>
      </c>
      <c r="D16" s="79" t="s">
        <v>41</v>
      </c>
      <c r="E16" s="80" t="s">
        <v>120</v>
      </c>
      <c r="F16" s="77"/>
      <c r="G16" s="77"/>
      <c r="H16" s="77"/>
    </row>
    <row r="17" spans="2:19" ht="13" thickBot="1" x14ac:dyDescent="0.3">
      <c r="B17" s="85" t="s">
        <v>116</v>
      </c>
      <c r="C17" s="86" t="s">
        <v>118</v>
      </c>
      <c r="D17" s="86" t="s">
        <v>41</v>
      </c>
      <c r="E17" s="87" t="s">
        <v>120</v>
      </c>
      <c r="F17" s="77"/>
      <c r="G17" s="77"/>
      <c r="H17" s="77"/>
    </row>
    <row r="18" spans="2:19" ht="13" thickBot="1" x14ac:dyDescent="0.3"/>
    <row r="19" spans="2:19" ht="14" x14ac:dyDescent="0.3">
      <c r="B19" s="234" t="s">
        <v>119</v>
      </c>
      <c r="C19" s="235"/>
      <c r="D19" s="235"/>
      <c r="E19" s="236"/>
    </row>
    <row r="20" spans="2:19" ht="25" customHeight="1" x14ac:dyDescent="0.25">
      <c r="B20" s="244" t="s">
        <v>142</v>
      </c>
      <c r="C20" s="245"/>
      <c r="D20" s="245"/>
      <c r="E20" s="246"/>
    </row>
    <row r="21" spans="2:19" x14ac:dyDescent="0.25">
      <c r="B21" s="71" t="s">
        <v>24</v>
      </c>
      <c r="C21" s="72"/>
      <c r="D21" s="72"/>
      <c r="E21" s="73"/>
    </row>
    <row r="22" spans="2:19" ht="13" x14ac:dyDescent="0.3">
      <c r="B22" s="88" t="s">
        <v>37</v>
      </c>
      <c r="C22" s="89" t="s">
        <v>38</v>
      </c>
      <c r="D22" s="89" t="s">
        <v>121</v>
      </c>
      <c r="E22" s="90" t="s">
        <v>39</v>
      </c>
      <c r="F22" s="77"/>
      <c r="G22" s="77"/>
      <c r="H22" s="77"/>
    </row>
    <row r="23" spans="2:19" ht="37.5" x14ac:dyDescent="0.25">
      <c r="B23" s="71" t="s">
        <v>144</v>
      </c>
      <c r="C23" s="233" t="s">
        <v>143</v>
      </c>
      <c r="D23" s="72" t="s">
        <v>41</v>
      </c>
      <c r="E23" s="91" t="s">
        <v>147</v>
      </c>
      <c r="F23" s="77"/>
      <c r="G23" s="77"/>
      <c r="H23" s="77"/>
    </row>
    <row r="24" spans="2:19" ht="25.5" thickBot="1" x14ac:dyDescent="0.3">
      <c r="B24" s="92" t="s">
        <v>145</v>
      </c>
      <c r="C24" s="93" t="s">
        <v>125</v>
      </c>
      <c r="D24" s="93" t="s">
        <v>146</v>
      </c>
      <c r="E24" s="94" t="s">
        <v>41</v>
      </c>
      <c r="F24" s="77"/>
      <c r="G24" s="77"/>
      <c r="H24" s="77"/>
    </row>
    <row r="26" spans="2:19" ht="12.65" customHeight="1" x14ac:dyDescent="0.25">
      <c r="B26" s="248" t="s">
        <v>148</v>
      </c>
      <c r="C26" s="248"/>
      <c r="D26" s="248"/>
      <c r="E26" s="248"/>
      <c r="F26" s="95"/>
      <c r="G26" s="95"/>
      <c r="H26" s="95"/>
      <c r="I26" s="95"/>
      <c r="J26" s="95"/>
      <c r="K26" s="95"/>
      <c r="L26" s="95"/>
      <c r="M26" s="95"/>
      <c r="N26" s="95"/>
      <c r="O26" s="95"/>
      <c r="P26" s="95"/>
      <c r="Q26" s="95"/>
      <c r="R26" s="95"/>
      <c r="S26" s="95"/>
    </row>
    <row r="27" spans="2:19" x14ac:dyDescent="0.25">
      <c r="B27" s="248"/>
      <c r="C27" s="248"/>
      <c r="D27" s="248"/>
      <c r="E27" s="248"/>
      <c r="F27" s="95"/>
      <c r="G27" s="95"/>
      <c r="H27" s="95"/>
      <c r="I27" s="95"/>
      <c r="J27" s="95"/>
      <c r="K27" s="95"/>
      <c r="L27" s="95"/>
      <c r="M27" s="95"/>
      <c r="N27" s="95"/>
      <c r="O27" s="95"/>
      <c r="P27" s="95"/>
      <c r="Q27" s="95"/>
      <c r="R27" s="95"/>
      <c r="S27" s="95"/>
    </row>
    <row r="28" spans="2:19" x14ac:dyDescent="0.25">
      <c r="B28" s="248"/>
      <c r="C28" s="248"/>
      <c r="D28" s="248"/>
      <c r="E28" s="248"/>
      <c r="F28" s="95"/>
      <c r="G28" s="95"/>
      <c r="H28" s="95"/>
      <c r="I28" s="95"/>
      <c r="J28" s="95"/>
      <c r="K28" s="95"/>
      <c r="L28" s="95"/>
      <c r="M28" s="95"/>
      <c r="N28" s="95"/>
      <c r="O28" s="95"/>
      <c r="P28" s="95"/>
      <c r="Q28" s="95"/>
      <c r="R28" s="95"/>
      <c r="S28" s="95"/>
    </row>
    <row r="30" spans="2:19" x14ac:dyDescent="0.25">
      <c r="B30" s="247" t="s">
        <v>149</v>
      </c>
      <c r="C30" s="247"/>
      <c r="D30" s="247"/>
      <c r="E30" s="247"/>
      <c r="F30" s="70"/>
      <c r="G30" s="70"/>
      <c r="H30" s="70"/>
      <c r="I30" s="70"/>
      <c r="J30" s="70"/>
      <c r="K30" s="70"/>
      <c r="L30" s="70"/>
      <c r="M30" s="70"/>
      <c r="N30" s="70"/>
      <c r="O30" s="70"/>
      <c r="P30" s="70"/>
      <c r="Q30" s="70"/>
      <c r="R30" s="70"/>
      <c r="S30" s="70"/>
    </row>
    <row r="31" spans="2:19" x14ac:dyDescent="0.25">
      <c r="B31" s="247"/>
      <c r="C31" s="247"/>
      <c r="D31" s="247"/>
      <c r="E31" s="247"/>
      <c r="F31" s="70"/>
      <c r="G31" s="70"/>
      <c r="H31" s="70"/>
      <c r="I31" s="70"/>
      <c r="J31" s="70"/>
      <c r="K31" s="70"/>
      <c r="L31" s="70"/>
      <c r="M31" s="70"/>
      <c r="N31" s="70"/>
      <c r="O31" s="70"/>
      <c r="P31" s="70"/>
      <c r="Q31" s="70"/>
      <c r="R31" s="70"/>
      <c r="S31" s="70"/>
    </row>
    <row r="32" spans="2:19" ht="13" thickBot="1" x14ac:dyDescent="0.3"/>
    <row r="33" spans="2:23" ht="14" x14ac:dyDescent="0.3">
      <c r="B33" s="234" t="s">
        <v>98</v>
      </c>
      <c r="C33" s="235"/>
      <c r="D33" s="235"/>
      <c r="E33" s="236"/>
    </row>
    <row r="34" spans="2:23" x14ac:dyDescent="0.25">
      <c r="B34" s="71" t="s">
        <v>172</v>
      </c>
      <c r="C34" s="72"/>
      <c r="D34" s="72"/>
      <c r="E34" s="73"/>
    </row>
    <row r="35" spans="2:23" x14ac:dyDescent="0.25">
      <c r="B35" s="71" t="s">
        <v>24</v>
      </c>
      <c r="C35" s="72"/>
      <c r="D35" s="72"/>
      <c r="E35" s="73"/>
    </row>
    <row r="36" spans="2:23" ht="13" x14ac:dyDescent="0.3">
      <c r="B36" s="74" t="s">
        <v>37</v>
      </c>
      <c r="C36" s="75" t="s">
        <v>38</v>
      </c>
      <c r="D36" s="75" t="s">
        <v>122</v>
      </c>
      <c r="E36" s="76" t="s">
        <v>43</v>
      </c>
    </row>
    <row r="37" spans="2:23" ht="13" x14ac:dyDescent="0.3">
      <c r="B37" s="96"/>
      <c r="C37" s="97"/>
      <c r="D37" s="97"/>
      <c r="E37" s="98"/>
    </row>
    <row r="38" spans="2:23" ht="13" x14ac:dyDescent="0.3">
      <c r="B38" s="240" t="s">
        <v>40</v>
      </c>
      <c r="C38" s="241"/>
      <c r="D38" s="241"/>
      <c r="E38" s="242"/>
    </row>
    <row r="39" spans="2:23" x14ac:dyDescent="0.25">
      <c r="B39" s="78" t="s">
        <v>25</v>
      </c>
      <c r="C39" s="79" t="s">
        <v>173</v>
      </c>
      <c r="D39" s="79" t="s">
        <v>174</v>
      </c>
      <c r="E39" s="80" t="s">
        <v>41</v>
      </c>
    </row>
    <row r="40" spans="2:23" x14ac:dyDescent="0.25">
      <c r="B40" s="78" t="s">
        <v>26</v>
      </c>
      <c r="C40" s="79" t="s">
        <v>63</v>
      </c>
      <c r="D40" s="79" t="s">
        <v>41</v>
      </c>
      <c r="E40" s="80" t="s">
        <v>42</v>
      </c>
    </row>
    <row r="41" spans="2:23" x14ac:dyDescent="0.25">
      <c r="B41" s="78" t="s">
        <v>28</v>
      </c>
      <c r="C41" s="79" t="s">
        <v>27</v>
      </c>
      <c r="D41" s="99" t="s">
        <v>41</v>
      </c>
      <c r="E41" s="80" t="s">
        <v>42</v>
      </c>
    </row>
    <row r="42" spans="2:23" x14ac:dyDescent="0.25">
      <c r="B42" s="78" t="s">
        <v>99</v>
      </c>
      <c r="C42" s="79" t="s">
        <v>175</v>
      </c>
      <c r="D42" s="99" t="s">
        <v>41</v>
      </c>
      <c r="E42" s="80" t="s">
        <v>41</v>
      </c>
    </row>
    <row r="43" spans="2:23" x14ac:dyDescent="0.25">
      <c r="B43" s="78" t="s">
        <v>150</v>
      </c>
      <c r="C43" s="79" t="s">
        <v>151</v>
      </c>
      <c r="D43" s="79" t="s">
        <v>152</v>
      </c>
      <c r="E43" s="80" t="s">
        <v>41</v>
      </c>
    </row>
    <row r="44" spans="2:23" ht="13" x14ac:dyDescent="0.3">
      <c r="B44" s="237" t="s">
        <v>126</v>
      </c>
      <c r="C44" s="238"/>
      <c r="D44" s="238"/>
      <c r="E44" s="239"/>
    </row>
    <row r="45" spans="2:23" s="84" customFormat="1" ht="25" x14ac:dyDescent="0.25">
      <c r="B45" s="81" t="s">
        <v>156</v>
      </c>
      <c r="C45" s="100" t="s">
        <v>153</v>
      </c>
      <c r="D45" s="101" t="s">
        <v>159</v>
      </c>
      <c r="E45" s="102" t="s">
        <v>41</v>
      </c>
      <c r="F45" s="70"/>
      <c r="G45" s="70"/>
      <c r="H45" s="70"/>
      <c r="I45" s="70"/>
      <c r="J45" s="70"/>
      <c r="K45" s="70"/>
      <c r="L45" s="70"/>
      <c r="M45" s="70"/>
      <c r="N45" s="70"/>
      <c r="O45" s="70"/>
      <c r="P45" s="70"/>
      <c r="Q45" s="70"/>
      <c r="R45" s="70"/>
      <c r="S45" s="70"/>
      <c r="T45" s="70"/>
      <c r="U45" s="70"/>
      <c r="V45" s="70"/>
      <c r="W45" s="70"/>
    </row>
    <row r="46" spans="2:23" x14ac:dyDescent="0.25">
      <c r="B46" s="78" t="s">
        <v>155</v>
      </c>
      <c r="C46" s="79" t="s">
        <v>154</v>
      </c>
      <c r="D46" s="99" t="s">
        <v>160</v>
      </c>
      <c r="E46" s="80" t="s">
        <v>41</v>
      </c>
    </row>
    <row r="47" spans="2:23" x14ac:dyDescent="0.25">
      <c r="B47" s="78" t="s">
        <v>157</v>
      </c>
      <c r="C47" s="79" t="s">
        <v>176</v>
      </c>
      <c r="D47" s="99" t="s">
        <v>41</v>
      </c>
      <c r="E47" s="80" t="s">
        <v>41</v>
      </c>
    </row>
    <row r="48" spans="2:23" x14ac:dyDescent="0.25">
      <c r="B48" s="78" t="s">
        <v>158</v>
      </c>
      <c r="C48" s="79" t="s">
        <v>162</v>
      </c>
      <c r="D48" s="99" t="s">
        <v>41</v>
      </c>
      <c r="E48" s="80" t="s">
        <v>163</v>
      </c>
    </row>
    <row r="49" spans="2:8" x14ac:dyDescent="0.25">
      <c r="B49" s="78" t="s">
        <v>164</v>
      </c>
      <c r="C49" s="79" t="s">
        <v>165</v>
      </c>
      <c r="D49" s="79" t="s">
        <v>41</v>
      </c>
      <c r="E49" s="80" t="s">
        <v>166</v>
      </c>
    </row>
    <row r="50" spans="2:8" ht="23.25" customHeight="1" x14ac:dyDescent="0.25">
      <c r="B50" s="103" t="s">
        <v>168</v>
      </c>
      <c r="C50" s="104"/>
      <c r="D50" s="104"/>
      <c r="E50" s="105"/>
      <c r="F50" s="77"/>
      <c r="G50" s="77"/>
      <c r="H50" s="77"/>
    </row>
    <row r="51" spans="2:8" ht="13" x14ac:dyDescent="0.3">
      <c r="B51" s="96" t="s">
        <v>37</v>
      </c>
      <c r="C51" s="97" t="s">
        <v>38</v>
      </c>
      <c r="D51" s="97" t="s">
        <v>121</v>
      </c>
      <c r="E51" s="98" t="s">
        <v>39</v>
      </c>
      <c r="F51" s="77"/>
      <c r="G51" s="77"/>
      <c r="H51" s="77"/>
    </row>
    <row r="52" spans="2:8" x14ac:dyDescent="0.25">
      <c r="B52" s="78" t="s">
        <v>31</v>
      </c>
      <c r="C52" s="79" t="s">
        <v>169</v>
      </c>
      <c r="D52" s="79" t="s">
        <v>41</v>
      </c>
      <c r="E52" s="80" t="s">
        <v>41</v>
      </c>
      <c r="F52" s="77"/>
      <c r="G52" s="77"/>
      <c r="H52" s="77"/>
    </row>
    <row r="53" spans="2:8" x14ac:dyDescent="0.25">
      <c r="B53" s="78" t="s">
        <v>32</v>
      </c>
      <c r="C53" s="79" t="s">
        <v>52</v>
      </c>
      <c r="D53" s="79" t="s">
        <v>41</v>
      </c>
      <c r="E53" s="80" t="s">
        <v>41</v>
      </c>
      <c r="F53" s="77"/>
      <c r="G53" s="77"/>
      <c r="H53" s="77"/>
    </row>
    <row r="54" spans="2:8" x14ac:dyDescent="0.25">
      <c r="B54" s="78" t="s">
        <v>33</v>
      </c>
      <c r="C54" s="79" t="s">
        <v>53</v>
      </c>
      <c r="D54" s="79" t="s">
        <v>44</v>
      </c>
      <c r="E54" s="80" t="s">
        <v>41</v>
      </c>
      <c r="F54" s="77"/>
      <c r="G54" s="77"/>
      <c r="H54" s="77"/>
    </row>
    <row r="55" spans="2:8" x14ac:dyDescent="0.25">
      <c r="B55" s="78" t="s">
        <v>34</v>
      </c>
      <c r="C55" s="79" t="s">
        <v>35</v>
      </c>
      <c r="D55" s="79" t="s">
        <v>45</v>
      </c>
      <c r="E55" s="80" t="s">
        <v>41</v>
      </c>
      <c r="F55" s="77"/>
      <c r="G55" s="77"/>
      <c r="H55" s="77"/>
    </row>
    <row r="56" spans="2:8" ht="13" thickBot="1" x14ac:dyDescent="0.3">
      <c r="B56" s="85" t="s">
        <v>170</v>
      </c>
      <c r="C56" s="86" t="s">
        <v>36</v>
      </c>
      <c r="D56" s="86" t="s">
        <v>41</v>
      </c>
      <c r="E56" s="87" t="s">
        <v>51</v>
      </c>
      <c r="F56" s="77"/>
      <c r="G56" s="77"/>
      <c r="H56" s="77"/>
    </row>
    <row r="57" spans="2:8" x14ac:dyDescent="0.25">
      <c r="F57" s="77"/>
      <c r="G57" s="77"/>
      <c r="H57" s="77"/>
    </row>
  </sheetData>
  <sheetProtection algorithmName="SHA-512" hashValue="MhFAH7ssDyloYcDwF1XZTWazVQrU5FeJRKr+YD7tavbK1Wew26xsfbxlfCH3EypwxISQRKSNGdJGDi0BykR/Cw==" saltValue="6U8p9JhUjhwCnRA+bFSDzw==" spinCount="100000" sheet="1" objects="1" scenarios="1"/>
  <mergeCells count="10">
    <mergeCell ref="B33:E33"/>
    <mergeCell ref="B44:E44"/>
    <mergeCell ref="B38:E38"/>
    <mergeCell ref="B2:E3"/>
    <mergeCell ref="B5:E5"/>
    <mergeCell ref="B19:E19"/>
    <mergeCell ref="B6:E6"/>
    <mergeCell ref="B30:E31"/>
    <mergeCell ref="B26:E28"/>
    <mergeCell ref="B20:E20"/>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C64"/>
  <sheetViews>
    <sheetView workbookViewId="0">
      <selection activeCell="C22" sqref="C22"/>
    </sheetView>
  </sheetViews>
  <sheetFormatPr defaultColWidth="8.7265625" defaultRowHeight="12.5" x14ac:dyDescent="0.25"/>
  <cols>
    <col min="1" max="1" width="39.453125" style="106" bestFit="1" customWidth="1"/>
    <col min="2" max="2" width="35.54296875" style="106" customWidth="1"/>
    <col min="3" max="3" width="39" style="106" customWidth="1"/>
    <col min="4" max="16384" width="8.7265625" style="106"/>
  </cols>
  <sheetData>
    <row r="1" spans="1:3" ht="18" customHeight="1" x14ac:dyDescent="0.25">
      <c r="A1" s="251" t="s">
        <v>65</v>
      </c>
      <c r="B1" s="252"/>
      <c r="C1" s="253"/>
    </row>
    <row r="2" spans="1:3" x14ac:dyDescent="0.25">
      <c r="A2" s="254"/>
      <c r="B2" s="255"/>
      <c r="C2" s="256"/>
    </row>
    <row r="3" spans="1:3" ht="15" customHeight="1" x14ac:dyDescent="0.25">
      <c r="A3" s="269" t="s">
        <v>123</v>
      </c>
      <c r="B3" s="270"/>
      <c r="C3" s="271"/>
    </row>
    <row r="4" spans="1:3" x14ac:dyDescent="0.25">
      <c r="A4" s="269"/>
      <c r="B4" s="270"/>
      <c r="C4" s="271"/>
    </row>
    <row r="5" spans="1:3" x14ac:dyDescent="0.25">
      <c r="A5" s="269"/>
      <c r="B5" s="270"/>
      <c r="C5" s="271"/>
    </row>
    <row r="6" spans="1:3" ht="5.25" customHeight="1" x14ac:dyDescent="0.25">
      <c r="A6" s="107"/>
      <c r="B6" s="108"/>
      <c r="C6" s="109"/>
    </row>
    <row r="7" spans="1:3" ht="5.15" customHeight="1" x14ac:dyDescent="0.3">
      <c r="A7" s="110"/>
      <c r="B7" s="111"/>
      <c r="C7" s="112"/>
    </row>
    <row r="8" spans="1:3" ht="12.75" customHeight="1" x14ac:dyDescent="0.25">
      <c r="A8" s="113" t="s">
        <v>66</v>
      </c>
      <c r="B8" s="114"/>
      <c r="C8" s="129"/>
    </row>
    <row r="9" spans="1:3" ht="5.15" customHeight="1" x14ac:dyDescent="0.3">
      <c r="A9" s="110"/>
      <c r="B9" s="111"/>
      <c r="C9" s="112"/>
    </row>
    <row r="10" spans="1:3" ht="12.75" customHeight="1" x14ac:dyDescent="0.25">
      <c r="A10" s="257" t="str">
        <f t="shared" ref="A10" si="0">"Therefore in Payment Mechanism, Contract Month 'n' = "&amp;C8</f>
        <v xml:space="preserve">Therefore in Payment Mechanism, Contract Month 'n' = </v>
      </c>
      <c r="B10" s="258"/>
      <c r="C10" s="259"/>
    </row>
    <row r="11" spans="1:3" ht="12.75" customHeight="1" x14ac:dyDescent="0.25">
      <c r="A11" s="260"/>
      <c r="B11" s="261"/>
      <c r="C11" s="262"/>
    </row>
    <row r="12" spans="1:3" ht="12.75" customHeight="1" x14ac:dyDescent="0.3">
      <c r="A12" s="263" t="s">
        <v>67</v>
      </c>
      <c r="B12" s="264"/>
      <c r="C12" s="265"/>
    </row>
    <row r="13" spans="1:3" ht="5.15" customHeight="1" x14ac:dyDescent="0.3">
      <c r="A13" s="110"/>
      <c r="B13" s="111"/>
      <c r="C13" s="112"/>
    </row>
    <row r="14" spans="1:3" ht="12.75" customHeight="1" x14ac:dyDescent="0.25">
      <c r="A14" s="257" t="s">
        <v>68</v>
      </c>
      <c r="B14" s="258"/>
      <c r="C14" s="130"/>
    </row>
    <row r="15" spans="1:3" ht="5.15" customHeight="1" x14ac:dyDescent="0.25">
      <c r="A15" s="107"/>
      <c r="B15" s="115"/>
      <c r="C15" s="112"/>
    </row>
    <row r="16" spans="1:3" x14ac:dyDescent="0.25">
      <c r="A16" s="257" t="str">
        <f>IF(C8&gt;" ","","Contract Month Variation Cost including indexation in Month "&amp;C8)</f>
        <v xml:space="preserve">Contract Month Variation Cost including indexation in Month </v>
      </c>
      <c r="B16" s="258"/>
      <c r="C16" s="130"/>
    </row>
    <row r="17" spans="1:3" ht="5.15" customHeight="1" x14ac:dyDescent="0.25">
      <c r="A17" s="107"/>
      <c r="B17" s="115"/>
      <c r="C17" s="112"/>
    </row>
    <row r="18" spans="1:3" ht="12.75" customHeight="1" x14ac:dyDescent="0.25">
      <c r="A18" s="249" t="s">
        <v>69</v>
      </c>
      <c r="B18" s="266"/>
      <c r="C18" s="116">
        <f>SUM(C14,C16)</f>
        <v>0</v>
      </c>
    </row>
    <row r="19" spans="1:3" ht="12.75" customHeight="1" x14ac:dyDescent="0.25">
      <c r="A19" s="260"/>
      <c r="B19" s="261"/>
      <c r="C19" s="262"/>
    </row>
    <row r="20" spans="1:3" ht="12.75" customHeight="1" x14ac:dyDescent="0.3">
      <c r="A20" s="263" t="s">
        <v>177</v>
      </c>
      <c r="B20" s="264"/>
      <c r="C20" s="265"/>
    </row>
    <row r="21" spans="1:3" ht="5.15" customHeight="1" x14ac:dyDescent="0.25">
      <c r="A21" s="107"/>
      <c r="B21" s="115"/>
      <c r="C21" s="112"/>
    </row>
    <row r="22" spans="1:3" ht="16" customHeight="1" x14ac:dyDescent="0.25">
      <c r="A22" s="267" t="s">
        <v>178</v>
      </c>
      <c r="B22" s="268"/>
      <c r="C22" s="117" t="s">
        <v>179</v>
      </c>
    </row>
    <row r="23" spans="1:3" ht="5.15" customHeight="1" x14ac:dyDescent="0.25">
      <c r="A23" s="107"/>
      <c r="B23" s="115"/>
      <c r="C23" s="112"/>
    </row>
    <row r="24" spans="1:3" ht="12.75" customHeight="1" x14ac:dyDescent="0.25">
      <c r="A24" s="249" t="s">
        <v>180</v>
      </c>
      <c r="B24" s="250"/>
      <c r="C24" s="131"/>
    </row>
    <row r="25" spans="1:3" ht="5.15" customHeight="1" x14ac:dyDescent="0.25">
      <c r="A25" s="107"/>
      <c r="B25" s="115"/>
      <c r="C25" s="112"/>
    </row>
    <row r="26" spans="1:3" ht="12.75" customHeight="1" x14ac:dyDescent="0.25">
      <c r="A26" s="249" t="s">
        <v>181</v>
      </c>
      <c r="B26" s="266"/>
      <c r="C26" s="116">
        <f>SUM(C18*C24)</f>
        <v>0</v>
      </c>
    </row>
    <row r="27" spans="1:3" ht="12.75" customHeight="1" x14ac:dyDescent="0.25">
      <c r="A27" s="272"/>
      <c r="B27" s="273"/>
      <c r="C27" s="274"/>
    </row>
    <row r="28" spans="1:3" ht="12.75" customHeight="1" x14ac:dyDescent="0.3">
      <c r="A28" s="263" t="s">
        <v>70</v>
      </c>
      <c r="B28" s="264"/>
      <c r="C28" s="265"/>
    </row>
    <row r="29" spans="1:3" ht="5.15" customHeight="1" x14ac:dyDescent="0.25">
      <c r="A29" s="107"/>
      <c r="B29" s="115"/>
      <c r="C29" s="112"/>
    </row>
    <row r="30" spans="1:3" ht="12.75" customHeight="1" x14ac:dyDescent="0.25">
      <c r="A30" s="107" t="str">
        <f>"Monthly Pass Through Cost for Month "&amp;$C$8-1</f>
        <v>Monthly Pass Through Cost for Month -1</v>
      </c>
      <c r="B30" s="118" t="s">
        <v>71</v>
      </c>
      <c r="C30" s="130"/>
    </row>
    <row r="31" spans="1:3" ht="12.75" customHeight="1" x14ac:dyDescent="0.25">
      <c r="A31" s="107"/>
      <c r="B31" s="115"/>
      <c r="C31" s="112"/>
    </row>
    <row r="32" spans="1:3" ht="12.75" customHeight="1" x14ac:dyDescent="0.3">
      <c r="A32" s="263" t="s">
        <v>72</v>
      </c>
      <c r="B32" s="264"/>
      <c r="C32" s="265"/>
    </row>
    <row r="33" spans="1:3" ht="5.15" customHeight="1" x14ac:dyDescent="0.25">
      <c r="A33" s="107"/>
      <c r="B33" s="115"/>
      <c r="C33" s="112"/>
    </row>
    <row r="34" spans="1:3" ht="12.75" customHeight="1" x14ac:dyDescent="0.25">
      <c r="A34" s="107" t="str">
        <f>"Monthly Work Order Cost for Month "&amp;$C$8-1</f>
        <v>Monthly Work Order Cost for Month -1</v>
      </c>
      <c r="B34" s="118" t="s">
        <v>71</v>
      </c>
      <c r="C34" s="130"/>
    </row>
    <row r="35" spans="1:3" ht="12.75" customHeight="1" x14ac:dyDescent="0.25">
      <c r="A35" s="272"/>
      <c r="B35" s="273"/>
      <c r="C35" s="274"/>
    </row>
    <row r="36" spans="1:3" ht="12.75" customHeight="1" x14ac:dyDescent="0.3">
      <c r="A36" s="263" t="s">
        <v>73</v>
      </c>
      <c r="B36" s="264"/>
      <c r="C36" s="265"/>
    </row>
    <row r="37" spans="1:3" ht="12.75" customHeight="1" x14ac:dyDescent="0.25">
      <c r="A37" s="119"/>
      <c r="B37" s="120"/>
      <c r="C37" s="121"/>
    </row>
    <row r="38" spans="1:3" ht="12.75" customHeight="1" x14ac:dyDescent="0.25">
      <c r="A38" s="107" t="str">
        <f>"Monthly TUPE Risk Premium for Month "&amp;C8-1</f>
        <v>Monthly TUPE Risk Premium for Month -1</v>
      </c>
      <c r="B38" s="118" t="s">
        <v>71</v>
      </c>
      <c r="C38" s="130"/>
    </row>
    <row r="39" spans="1:3" ht="12.75" customHeight="1" x14ac:dyDescent="0.25">
      <c r="A39" s="119"/>
      <c r="B39" s="120"/>
      <c r="C39" s="121"/>
    </row>
    <row r="40" spans="1:3" ht="12.75" customHeight="1" x14ac:dyDescent="0.3">
      <c r="A40" s="263" t="s">
        <v>74</v>
      </c>
      <c r="B40" s="264"/>
      <c r="C40" s="265"/>
    </row>
    <row r="41" spans="1:3" ht="5.15" customHeight="1" x14ac:dyDescent="0.25">
      <c r="A41" s="107"/>
      <c r="B41" s="115"/>
      <c r="C41" s="112"/>
    </row>
    <row r="42" spans="1:3" ht="5.15" customHeight="1" x14ac:dyDescent="0.25">
      <c r="A42" s="107"/>
      <c r="B42" s="115"/>
      <c r="C42" s="112"/>
    </row>
    <row r="43" spans="1:3" ht="12.75" customHeight="1" x14ac:dyDescent="0.25">
      <c r="A43" s="107" t="str">
        <f>"Monthly Performance Adjustment for Month "&amp;C8-1</f>
        <v>Monthly Performance Adjustment for Month -1</v>
      </c>
      <c r="B43" s="118" t="s">
        <v>71</v>
      </c>
      <c r="C43" s="122" t="str">
        <f>IF($C$8&lt;=1,"£0",(HLOOKUP(C8-1,'Perf Ded_Adj and Earnback Calc'!B29:BI32,4,FALSE)))</f>
        <v>£0</v>
      </c>
    </row>
    <row r="44" spans="1:3" ht="12.75" customHeight="1" x14ac:dyDescent="0.25">
      <c r="A44" s="272"/>
      <c r="B44" s="273"/>
      <c r="C44" s="274"/>
    </row>
    <row r="45" spans="1:3" ht="12.75" customHeight="1" x14ac:dyDescent="0.25">
      <c r="A45" s="107" t="str">
        <f>"Monthly Earnback for Month "&amp;C8-1</f>
        <v>Monthly Earnback for Month -1</v>
      </c>
      <c r="B45" s="118" t="s">
        <v>71</v>
      </c>
      <c r="C45" s="122" t="str">
        <f>IF($C$8&lt;=1,"£0",'Perf Ded_Adj and Earnback Calc'!BK49)</f>
        <v>£0</v>
      </c>
    </row>
    <row r="46" spans="1:3" ht="12.75" customHeight="1" x14ac:dyDescent="0.25">
      <c r="A46" s="107"/>
      <c r="B46" s="118"/>
      <c r="C46" s="123"/>
    </row>
    <row r="47" spans="1:3" ht="12.75" customHeight="1" x14ac:dyDescent="0.25">
      <c r="A47" s="249" t="s">
        <v>75</v>
      </c>
      <c r="B47" s="275"/>
      <c r="C47" s="122">
        <f>C43-C45</f>
        <v>0</v>
      </c>
    </row>
    <row r="48" spans="1:3" ht="12.75" customHeight="1" x14ac:dyDescent="0.25">
      <c r="A48" s="272"/>
      <c r="B48" s="273"/>
      <c r="C48" s="274"/>
    </row>
    <row r="49" spans="1:3" ht="12.75" customHeight="1" x14ac:dyDescent="0.3">
      <c r="A49" s="263" t="s">
        <v>76</v>
      </c>
      <c r="B49" s="264"/>
      <c r="C49" s="265"/>
    </row>
    <row r="50" spans="1:3" ht="5.15" customHeight="1" x14ac:dyDescent="0.25">
      <c r="A50" s="107"/>
      <c r="B50" s="115"/>
      <c r="C50" s="112"/>
    </row>
    <row r="51" spans="1:3" ht="16" customHeight="1" x14ac:dyDescent="0.4">
      <c r="A51" s="124" t="s">
        <v>77</v>
      </c>
      <c r="B51" s="115" t="s">
        <v>78</v>
      </c>
      <c r="C51" s="125" t="str">
        <f>IF($C$8=0,"Payment for Month is Blank",IF($C$8&gt;=1,$C$18+$C$30+$C$34-$C$47+C38))</f>
        <v>Payment for Month is Blank</v>
      </c>
    </row>
    <row r="52" spans="1:3" ht="12.75" customHeight="1" x14ac:dyDescent="0.25">
      <c r="A52" s="272"/>
      <c r="B52" s="273"/>
      <c r="C52" s="274"/>
    </row>
    <row r="53" spans="1:3" ht="18" x14ac:dyDescent="0.4">
      <c r="A53" s="124" t="s">
        <v>79</v>
      </c>
      <c r="B53" s="115" t="s">
        <v>78</v>
      </c>
      <c r="C53" s="125" t="str">
        <f>IF($C$8=0,"Payment for Month is Blank",IF($C$8&gt;=1,$C$18+$C$30+$C$34+C38-(2*$C$47)))</f>
        <v>Payment for Month is Blank</v>
      </c>
    </row>
    <row r="54" spans="1:3" x14ac:dyDescent="0.25">
      <c r="A54" s="126"/>
      <c r="B54" s="127"/>
      <c r="C54" s="128"/>
    </row>
    <row r="55" spans="1:3" x14ac:dyDescent="0.25">
      <c r="A55" s="126"/>
      <c r="B55" s="127"/>
      <c r="C55" s="128"/>
    </row>
    <row r="56" spans="1:3" x14ac:dyDescent="0.25">
      <c r="A56" s="126"/>
      <c r="B56" s="127"/>
      <c r="C56" s="128"/>
    </row>
    <row r="57" spans="1:3" x14ac:dyDescent="0.25">
      <c r="A57" s="126"/>
      <c r="B57" s="127"/>
      <c r="C57" s="128"/>
    </row>
    <row r="58" spans="1:3" x14ac:dyDescent="0.25">
      <c r="A58" s="126"/>
      <c r="B58" s="127"/>
      <c r="C58" s="128"/>
    </row>
    <row r="59" spans="1:3" x14ac:dyDescent="0.25">
      <c r="A59" s="126"/>
      <c r="B59" s="127"/>
      <c r="C59" s="128"/>
    </row>
    <row r="60" spans="1:3" x14ac:dyDescent="0.25">
      <c r="A60" s="126"/>
      <c r="B60" s="127"/>
      <c r="C60" s="128"/>
    </row>
    <row r="61" spans="1:3" x14ac:dyDescent="0.25">
      <c r="A61" s="126"/>
      <c r="B61" s="127"/>
      <c r="C61" s="128"/>
    </row>
    <row r="62" spans="1:3" x14ac:dyDescent="0.25">
      <c r="A62" s="126"/>
      <c r="B62" s="127"/>
      <c r="C62" s="128"/>
    </row>
    <row r="63" spans="1:3" x14ac:dyDescent="0.25">
      <c r="A63" s="126"/>
      <c r="B63" s="127"/>
      <c r="C63" s="128"/>
    </row>
    <row r="64" spans="1:3" x14ac:dyDescent="0.25">
      <c r="A64" s="126"/>
      <c r="B64" s="127"/>
      <c r="C64" s="128"/>
    </row>
  </sheetData>
  <sheetProtection algorithmName="SHA-512" hashValue="jf2wJXydz4/37kP1f9QwHu28oz0y1CTxWtTQ6d0DU1H+pmY0VIC5VUgcXL2/TYa+E5eTUz9w7E6d/697KXboFQ==" saltValue="G2qz9j46KIPA0fkR2TthoA==" spinCount="100000" sheet="1" objects="1" scenarios="1"/>
  <mergeCells count="24">
    <mergeCell ref="A52:C52"/>
    <mergeCell ref="A26:B26"/>
    <mergeCell ref="A27:C27"/>
    <mergeCell ref="A28:C28"/>
    <mergeCell ref="A32:C32"/>
    <mergeCell ref="A35:C35"/>
    <mergeCell ref="A36:C36"/>
    <mergeCell ref="A40:C40"/>
    <mergeCell ref="A44:C44"/>
    <mergeCell ref="A47:B47"/>
    <mergeCell ref="A48:C48"/>
    <mergeCell ref="A49:C49"/>
    <mergeCell ref="A24:B24"/>
    <mergeCell ref="A1:C2"/>
    <mergeCell ref="A10:C10"/>
    <mergeCell ref="A11:C11"/>
    <mergeCell ref="A12:C12"/>
    <mergeCell ref="A14:B14"/>
    <mergeCell ref="A16:B16"/>
    <mergeCell ref="A18:B18"/>
    <mergeCell ref="A19:C19"/>
    <mergeCell ref="A20:C20"/>
    <mergeCell ref="A22:B22"/>
    <mergeCell ref="A3:C5"/>
  </mergeCells>
  <dataValidations count="1">
    <dataValidation type="decimal" allowBlank="1" showInputMessage="1" showErrorMessage="1" errorTitle="Input Error" error="Value input must be between 0-6%." sqref="C24" xr:uid="{00000000-0002-0000-0100-000000000000}">
      <formula1>0</formula1>
      <formula2>0.06</formula2>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BM51"/>
  <sheetViews>
    <sheetView workbookViewId="0">
      <selection activeCell="A36" sqref="A36"/>
    </sheetView>
  </sheetViews>
  <sheetFormatPr defaultColWidth="8.7265625" defaultRowHeight="12.5" x14ac:dyDescent="0.25"/>
  <cols>
    <col min="1" max="1" width="42" style="106" customWidth="1"/>
    <col min="2" max="61" width="8.7265625" style="106"/>
    <col min="62" max="63" width="13.1796875" style="106" customWidth="1"/>
    <col min="64" max="16384" width="8.7265625" style="106"/>
  </cols>
  <sheetData>
    <row r="1" spans="1:61" s="132" customFormat="1" x14ac:dyDescent="0.25"/>
    <row r="2" spans="1:61" s="132" customFormat="1" ht="13" x14ac:dyDescent="0.25">
      <c r="A2" s="132" t="s">
        <v>80</v>
      </c>
      <c r="B2" s="276" t="s">
        <v>81</v>
      </c>
      <c r="C2" s="276"/>
      <c r="D2" s="276"/>
      <c r="E2" s="276"/>
      <c r="F2" s="276"/>
      <c r="G2" s="276"/>
      <c r="H2" s="276"/>
      <c r="I2" s="276"/>
      <c r="J2" s="276"/>
      <c r="K2" s="276"/>
      <c r="L2" s="276"/>
      <c r="M2" s="276"/>
      <c r="N2" s="276" t="s">
        <v>82</v>
      </c>
      <c r="O2" s="276"/>
      <c r="P2" s="276"/>
      <c r="Q2" s="276"/>
      <c r="R2" s="276"/>
      <c r="S2" s="276"/>
      <c r="T2" s="276"/>
      <c r="U2" s="276"/>
      <c r="V2" s="276"/>
      <c r="W2" s="276"/>
      <c r="X2" s="276"/>
      <c r="Y2" s="276"/>
      <c r="Z2" s="276" t="s">
        <v>83</v>
      </c>
      <c r="AA2" s="276"/>
      <c r="AB2" s="276"/>
      <c r="AC2" s="276"/>
      <c r="AD2" s="276"/>
      <c r="AE2" s="276"/>
      <c r="AF2" s="276"/>
      <c r="AG2" s="276"/>
      <c r="AH2" s="276"/>
      <c r="AI2" s="276"/>
      <c r="AJ2" s="276"/>
      <c r="AK2" s="276"/>
      <c r="AL2" s="276" t="s">
        <v>84</v>
      </c>
      <c r="AM2" s="276"/>
      <c r="AN2" s="276"/>
      <c r="AO2" s="276"/>
      <c r="AP2" s="276"/>
      <c r="AQ2" s="276"/>
      <c r="AR2" s="276"/>
      <c r="AS2" s="276"/>
      <c r="AT2" s="276"/>
      <c r="AU2" s="276"/>
      <c r="AV2" s="276"/>
      <c r="AW2" s="276"/>
      <c r="AX2" s="276" t="s">
        <v>85</v>
      </c>
      <c r="AY2" s="276"/>
      <c r="AZ2" s="276"/>
      <c r="BA2" s="276"/>
      <c r="BB2" s="276"/>
      <c r="BC2" s="276"/>
      <c r="BD2" s="276"/>
      <c r="BE2" s="276"/>
      <c r="BF2" s="276"/>
      <c r="BG2" s="276"/>
      <c r="BH2" s="276"/>
      <c r="BI2" s="276"/>
    </row>
    <row r="3" spans="1:61" s="136" customFormat="1" ht="52.5" thickBot="1" x14ac:dyDescent="0.3">
      <c r="A3" s="133" t="s">
        <v>171</v>
      </c>
      <c r="B3" s="134">
        <v>1</v>
      </c>
      <c r="C3" s="135">
        <v>2</v>
      </c>
      <c r="D3" s="135">
        <v>3</v>
      </c>
      <c r="E3" s="135">
        <v>4</v>
      </c>
      <c r="F3" s="135">
        <v>5</v>
      </c>
      <c r="G3" s="135">
        <v>6</v>
      </c>
      <c r="H3" s="135">
        <v>7</v>
      </c>
      <c r="I3" s="135">
        <v>8</v>
      </c>
      <c r="J3" s="135">
        <v>9</v>
      </c>
      <c r="K3" s="134">
        <v>10</v>
      </c>
      <c r="L3" s="135">
        <v>11</v>
      </c>
      <c r="M3" s="135">
        <v>12</v>
      </c>
      <c r="N3" s="135">
        <v>13</v>
      </c>
      <c r="O3" s="135">
        <v>14</v>
      </c>
      <c r="P3" s="135">
        <v>15</v>
      </c>
      <c r="Q3" s="135">
        <v>16</v>
      </c>
      <c r="R3" s="135">
        <v>17</v>
      </c>
      <c r="S3" s="135">
        <v>18</v>
      </c>
      <c r="T3" s="134">
        <v>19</v>
      </c>
      <c r="U3" s="135">
        <v>20</v>
      </c>
      <c r="V3" s="135">
        <v>21</v>
      </c>
      <c r="W3" s="135">
        <v>22</v>
      </c>
      <c r="X3" s="135">
        <v>23</v>
      </c>
      <c r="Y3" s="135">
        <v>24</v>
      </c>
      <c r="Z3" s="135">
        <v>25</v>
      </c>
      <c r="AA3" s="135">
        <v>26</v>
      </c>
      <c r="AB3" s="135">
        <v>27</v>
      </c>
      <c r="AC3" s="134">
        <v>28</v>
      </c>
      <c r="AD3" s="135">
        <v>29</v>
      </c>
      <c r="AE3" s="135">
        <v>30</v>
      </c>
      <c r="AF3" s="135">
        <v>31</v>
      </c>
      <c r="AG3" s="135">
        <v>32</v>
      </c>
      <c r="AH3" s="135">
        <v>33</v>
      </c>
      <c r="AI3" s="135">
        <v>34</v>
      </c>
      <c r="AJ3" s="135">
        <v>35</v>
      </c>
      <c r="AK3" s="135">
        <v>36</v>
      </c>
      <c r="AL3" s="134">
        <v>37</v>
      </c>
      <c r="AM3" s="135">
        <v>38</v>
      </c>
      <c r="AN3" s="135">
        <v>39</v>
      </c>
      <c r="AO3" s="135">
        <v>40</v>
      </c>
      <c r="AP3" s="135">
        <v>41</v>
      </c>
      <c r="AQ3" s="135">
        <v>42</v>
      </c>
      <c r="AR3" s="135">
        <v>43</v>
      </c>
      <c r="AS3" s="135">
        <v>44</v>
      </c>
      <c r="AT3" s="135">
        <v>45</v>
      </c>
      <c r="AU3" s="134">
        <v>46</v>
      </c>
      <c r="AV3" s="135">
        <v>47</v>
      </c>
      <c r="AW3" s="135">
        <v>48</v>
      </c>
      <c r="AX3" s="134">
        <v>49</v>
      </c>
      <c r="AY3" s="135">
        <v>50</v>
      </c>
      <c r="AZ3" s="134">
        <v>51</v>
      </c>
      <c r="BA3" s="135">
        <v>52</v>
      </c>
      <c r="BB3" s="134">
        <v>53</v>
      </c>
      <c r="BC3" s="135">
        <v>54</v>
      </c>
      <c r="BD3" s="134">
        <v>55</v>
      </c>
      <c r="BE3" s="135">
        <v>56</v>
      </c>
      <c r="BF3" s="134">
        <v>57</v>
      </c>
      <c r="BG3" s="135">
        <v>58</v>
      </c>
      <c r="BH3" s="134">
        <v>59</v>
      </c>
      <c r="BI3" s="135">
        <v>60</v>
      </c>
    </row>
    <row r="4" spans="1:61" s="137" customFormat="1" x14ac:dyDescent="0.25">
      <c r="A4" s="190" t="s">
        <v>127</v>
      </c>
      <c r="B4" s="174"/>
      <c r="C4" s="174"/>
      <c r="D4" s="174"/>
      <c r="E4" s="175"/>
      <c r="F4" s="176"/>
      <c r="G4" s="176"/>
      <c r="H4" s="176"/>
      <c r="I4" s="176"/>
      <c r="J4" s="176"/>
      <c r="K4" s="176"/>
      <c r="L4" s="176"/>
      <c r="M4" s="177"/>
      <c r="N4" s="178"/>
      <c r="O4" s="176"/>
      <c r="P4" s="176"/>
      <c r="Q4" s="176"/>
      <c r="R4" s="176"/>
      <c r="S4" s="176"/>
      <c r="T4" s="176"/>
      <c r="U4" s="176"/>
      <c r="V4" s="176"/>
      <c r="W4" s="176"/>
      <c r="X4" s="176"/>
      <c r="Y4" s="177"/>
      <c r="Z4" s="178"/>
      <c r="AA4" s="176"/>
      <c r="AB4" s="176"/>
      <c r="AC4" s="176"/>
      <c r="AD4" s="176"/>
      <c r="AE4" s="176"/>
      <c r="AF4" s="176"/>
      <c r="AG4" s="176"/>
      <c r="AH4" s="176"/>
      <c r="AI4" s="176"/>
      <c r="AJ4" s="176"/>
      <c r="AK4" s="177"/>
      <c r="AL4" s="178"/>
      <c r="AM4" s="176"/>
      <c r="AN4" s="176"/>
      <c r="AO4" s="176"/>
      <c r="AP4" s="176"/>
      <c r="AQ4" s="176"/>
      <c r="AR4" s="176"/>
      <c r="AS4" s="176"/>
      <c r="AT4" s="176"/>
      <c r="AU4" s="176"/>
      <c r="AV4" s="176"/>
      <c r="AW4" s="177"/>
      <c r="AX4" s="178"/>
      <c r="AY4" s="176"/>
      <c r="AZ4" s="176"/>
      <c r="BA4" s="176"/>
      <c r="BB4" s="176"/>
      <c r="BC4" s="176"/>
      <c r="BD4" s="176"/>
      <c r="BE4" s="176"/>
      <c r="BF4" s="176"/>
      <c r="BG4" s="176"/>
      <c r="BH4" s="176"/>
      <c r="BI4" s="177"/>
    </row>
    <row r="5" spans="1:61" s="137" customFormat="1" x14ac:dyDescent="0.25">
      <c r="A5" s="191" t="s">
        <v>128</v>
      </c>
      <c r="B5" s="179"/>
      <c r="C5" s="179"/>
      <c r="D5" s="179"/>
      <c r="E5" s="180"/>
      <c r="F5" s="181"/>
      <c r="G5" s="181"/>
      <c r="H5" s="181"/>
      <c r="I5" s="181"/>
      <c r="J5" s="181"/>
      <c r="K5" s="181"/>
      <c r="L5" s="181"/>
      <c r="M5" s="182"/>
      <c r="N5" s="183"/>
      <c r="O5" s="181"/>
      <c r="P5" s="181"/>
      <c r="Q5" s="181"/>
      <c r="R5" s="181"/>
      <c r="S5" s="181"/>
      <c r="T5" s="181"/>
      <c r="U5" s="181"/>
      <c r="V5" s="181"/>
      <c r="W5" s="181"/>
      <c r="X5" s="181"/>
      <c r="Y5" s="182"/>
      <c r="Z5" s="183"/>
      <c r="AA5" s="181"/>
      <c r="AB5" s="181"/>
      <c r="AC5" s="181"/>
      <c r="AD5" s="181"/>
      <c r="AE5" s="181"/>
      <c r="AF5" s="181"/>
      <c r="AG5" s="181"/>
      <c r="AH5" s="181"/>
      <c r="AI5" s="181"/>
      <c r="AJ5" s="181"/>
      <c r="AK5" s="182"/>
      <c r="AL5" s="183"/>
      <c r="AM5" s="181"/>
      <c r="AN5" s="181"/>
      <c r="AO5" s="181"/>
      <c r="AP5" s="181"/>
      <c r="AQ5" s="181"/>
      <c r="AR5" s="181"/>
      <c r="AS5" s="181"/>
      <c r="AT5" s="181"/>
      <c r="AU5" s="181"/>
      <c r="AV5" s="181"/>
      <c r="AW5" s="182"/>
      <c r="AX5" s="183"/>
      <c r="AY5" s="181"/>
      <c r="AZ5" s="181"/>
      <c r="BA5" s="181"/>
      <c r="BB5" s="181"/>
      <c r="BC5" s="181"/>
      <c r="BD5" s="181"/>
      <c r="BE5" s="181"/>
      <c r="BF5" s="181"/>
      <c r="BG5" s="181"/>
      <c r="BH5" s="181"/>
      <c r="BI5" s="182"/>
    </row>
    <row r="6" spans="1:61" s="137" customFormat="1" x14ac:dyDescent="0.25">
      <c r="A6" s="191" t="s">
        <v>129</v>
      </c>
      <c r="B6" s="179"/>
      <c r="C6" s="179"/>
      <c r="D6" s="179"/>
      <c r="E6" s="180"/>
      <c r="F6" s="181"/>
      <c r="G6" s="181"/>
      <c r="H6" s="181"/>
      <c r="I6" s="181"/>
      <c r="J6" s="181"/>
      <c r="K6" s="181"/>
      <c r="L6" s="181"/>
      <c r="M6" s="182"/>
      <c r="N6" s="183"/>
      <c r="O6" s="181"/>
      <c r="P6" s="181"/>
      <c r="Q6" s="181"/>
      <c r="R6" s="181"/>
      <c r="S6" s="181"/>
      <c r="T6" s="181"/>
      <c r="U6" s="181"/>
      <c r="V6" s="181"/>
      <c r="W6" s="181"/>
      <c r="X6" s="181"/>
      <c r="Y6" s="182"/>
      <c r="Z6" s="183"/>
      <c r="AA6" s="181"/>
      <c r="AB6" s="181"/>
      <c r="AC6" s="181"/>
      <c r="AD6" s="181"/>
      <c r="AE6" s="181"/>
      <c r="AF6" s="181"/>
      <c r="AG6" s="181"/>
      <c r="AH6" s="181"/>
      <c r="AI6" s="181"/>
      <c r="AJ6" s="181"/>
      <c r="AK6" s="182"/>
      <c r="AL6" s="183"/>
      <c r="AM6" s="181"/>
      <c r="AN6" s="181"/>
      <c r="AO6" s="181"/>
      <c r="AP6" s="181"/>
      <c r="AQ6" s="181"/>
      <c r="AR6" s="181"/>
      <c r="AS6" s="181"/>
      <c r="AT6" s="181"/>
      <c r="AU6" s="181"/>
      <c r="AV6" s="181"/>
      <c r="AW6" s="182"/>
      <c r="AX6" s="183"/>
      <c r="AY6" s="181"/>
      <c r="AZ6" s="181"/>
      <c r="BA6" s="181"/>
      <c r="BB6" s="181"/>
      <c r="BC6" s="181"/>
      <c r="BD6" s="181"/>
      <c r="BE6" s="181"/>
      <c r="BF6" s="181"/>
      <c r="BG6" s="181"/>
      <c r="BH6" s="181"/>
      <c r="BI6" s="182"/>
    </row>
    <row r="7" spans="1:61" s="137" customFormat="1" x14ac:dyDescent="0.25">
      <c r="A7" s="191" t="s">
        <v>130</v>
      </c>
      <c r="B7" s="179"/>
      <c r="C7" s="179"/>
      <c r="D7" s="179"/>
      <c r="E7" s="180"/>
      <c r="F7" s="181"/>
      <c r="G7" s="181"/>
      <c r="H7" s="181"/>
      <c r="I7" s="181"/>
      <c r="J7" s="181"/>
      <c r="K7" s="181"/>
      <c r="L7" s="181"/>
      <c r="M7" s="182"/>
      <c r="N7" s="183"/>
      <c r="O7" s="181"/>
      <c r="P7" s="181"/>
      <c r="Q7" s="181"/>
      <c r="R7" s="181"/>
      <c r="S7" s="181"/>
      <c r="T7" s="181"/>
      <c r="U7" s="181"/>
      <c r="V7" s="181"/>
      <c r="W7" s="181"/>
      <c r="X7" s="181"/>
      <c r="Y7" s="182"/>
      <c r="Z7" s="183"/>
      <c r="AA7" s="181"/>
      <c r="AB7" s="181"/>
      <c r="AC7" s="181"/>
      <c r="AD7" s="181"/>
      <c r="AE7" s="181"/>
      <c r="AF7" s="181"/>
      <c r="AG7" s="181"/>
      <c r="AH7" s="181"/>
      <c r="AI7" s="181"/>
      <c r="AJ7" s="181"/>
      <c r="AK7" s="182"/>
      <c r="AL7" s="183"/>
      <c r="AM7" s="181"/>
      <c r="AN7" s="181"/>
      <c r="AO7" s="181"/>
      <c r="AP7" s="181"/>
      <c r="AQ7" s="181"/>
      <c r="AR7" s="181"/>
      <c r="AS7" s="181"/>
      <c r="AT7" s="181"/>
      <c r="AU7" s="181"/>
      <c r="AV7" s="181"/>
      <c r="AW7" s="182"/>
      <c r="AX7" s="183"/>
      <c r="AY7" s="181"/>
      <c r="AZ7" s="181"/>
      <c r="BA7" s="181"/>
      <c r="BB7" s="181"/>
      <c r="BC7" s="181"/>
      <c r="BD7" s="181"/>
      <c r="BE7" s="181"/>
      <c r="BF7" s="181"/>
      <c r="BG7" s="181"/>
      <c r="BH7" s="181"/>
      <c r="BI7" s="182"/>
    </row>
    <row r="8" spans="1:61" s="137" customFormat="1" x14ac:dyDescent="0.25">
      <c r="A8" s="191" t="s">
        <v>131</v>
      </c>
      <c r="B8" s="179"/>
      <c r="C8" s="179"/>
      <c r="D8" s="179"/>
      <c r="E8" s="180"/>
      <c r="F8" s="181"/>
      <c r="G8" s="181"/>
      <c r="H8" s="181"/>
      <c r="I8" s="181"/>
      <c r="J8" s="181"/>
      <c r="K8" s="181"/>
      <c r="L8" s="181"/>
      <c r="M8" s="182"/>
      <c r="N8" s="183"/>
      <c r="O8" s="181"/>
      <c r="P8" s="181"/>
      <c r="Q8" s="181"/>
      <c r="R8" s="181"/>
      <c r="S8" s="181"/>
      <c r="T8" s="181"/>
      <c r="U8" s="181"/>
      <c r="V8" s="181"/>
      <c r="W8" s="181"/>
      <c r="X8" s="181"/>
      <c r="Y8" s="182"/>
      <c r="Z8" s="183"/>
      <c r="AA8" s="181"/>
      <c r="AB8" s="181"/>
      <c r="AC8" s="181"/>
      <c r="AD8" s="181"/>
      <c r="AE8" s="181"/>
      <c r="AF8" s="181"/>
      <c r="AG8" s="181"/>
      <c r="AH8" s="181"/>
      <c r="AI8" s="181"/>
      <c r="AJ8" s="181"/>
      <c r="AK8" s="182"/>
      <c r="AL8" s="183"/>
      <c r="AM8" s="181"/>
      <c r="AN8" s="181"/>
      <c r="AO8" s="181"/>
      <c r="AP8" s="181"/>
      <c r="AQ8" s="181"/>
      <c r="AR8" s="181"/>
      <c r="AS8" s="181"/>
      <c r="AT8" s="181"/>
      <c r="AU8" s="181"/>
      <c r="AV8" s="181"/>
      <c r="AW8" s="182"/>
      <c r="AX8" s="183"/>
      <c r="AY8" s="181"/>
      <c r="AZ8" s="181"/>
      <c r="BA8" s="181"/>
      <c r="BB8" s="181"/>
      <c r="BC8" s="181"/>
      <c r="BD8" s="181"/>
      <c r="BE8" s="181"/>
      <c r="BF8" s="181"/>
      <c r="BG8" s="181"/>
      <c r="BH8" s="181"/>
      <c r="BI8" s="182"/>
    </row>
    <row r="9" spans="1:61" s="137" customFormat="1" x14ac:dyDescent="0.25">
      <c r="A9" s="191" t="s">
        <v>132</v>
      </c>
      <c r="B9" s="179"/>
      <c r="C9" s="179"/>
      <c r="D9" s="179"/>
      <c r="E9" s="180"/>
      <c r="F9" s="181"/>
      <c r="G9" s="181"/>
      <c r="H9" s="181"/>
      <c r="I9" s="181"/>
      <c r="J9" s="181"/>
      <c r="K9" s="181"/>
      <c r="L9" s="181"/>
      <c r="M9" s="182"/>
      <c r="N9" s="183"/>
      <c r="O9" s="181"/>
      <c r="P9" s="181"/>
      <c r="Q9" s="181"/>
      <c r="R9" s="181"/>
      <c r="S9" s="181"/>
      <c r="T9" s="181"/>
      <c r="U9" s="181"/>
      <c r="V9" s="181"/>
      <c r="W9" s="181"/>
      <c r="X9" s="181"/>
      <c r="Y9" s="182"/>
      <c r="Z9" s="183"/>
      <c r="AA9" s="181"/>
      <c r="AB9" s="181"/>
      <c r="AC9" s="181"/>
      <c r="AD9" s="181"/>
      <c r="AE9" s="181"/>
      <c r="AF9" s="181"/>
      <c r="AG9" s="181"/>
      <c r="AH9" s="181"/>
      <c r="AI9" s="181"/>
      <c r="AJ9" s="181"/>
      <c r="AK9" s="182"/>
      <c r="AL9" s="183"/>
      <c r="AM9" s="181"/>
      <c r="AN9" s="181"/>
      <c r="AO9" s="181"/>
      <c r="AP9" s="181"/>
      <c r="AQ9" s="181"/>
      <c r="AR9" s="181"/>
      <c r="AS9" s="181"/>
      <c r="AT9" s="181"/>
      <c r="AU9" s="181"/>
      <c r="AV9" s="181"/>
      <c r="AW9" s="182"/>
      <c r="AX9" s="183"/>
      <c r="AY9" s="181"/>
      <c r="AZ9" s="181"/>
      <c r="BA9" s="181"/>
      <c r="BB9" s="181"/>
      <c r="BC9" s="181"/>
      <c r="BD9" s="181"/>
      <c r="BE9" s="181"/>
      <c r="BF9" s="181"/>
      <c r="BG9" s="181"/>
      <c r="BH9" s="181"/>
      <c r="BI9" s="182"/>
    </row>
    <row r="10" spans="1:61" s="137" customFormat="1" x14ac:dyDescent="0.25">
      <c r="A10" s="191" t="s">
        <v>133</v>
      </c>
      <c r="B10" s="179"/>
      <c r="C10" s="179"/>
      <c r="D10" s="179"/>
      <c r="E10" s="180"/>
      <c r="F10" s="181"/>
      <c r="G10" s="181"/>
      <c r="H10" s="181"/>
      <c r="I10" s="181"/>
      <c r="J10" s="181"/>
      <c r="K10" s="181"/>
      <c r="L10" s="181"/>
      <c r="M10" s="182"/>
      <c r="N10" s="183"/>
      <c r="O10" s="181"/>
      <c r="P10" s="181"/>
      <c r="Q10" s="181"/>
      <c r="R10" s="181"/>
      <c r="S10" s="181"/>
      <c r="T10" s="181"/>
      <c r="U10" s="181"/>
      <c r="V10" s="181"/>
      <c r="W10" s="181"/>
      <c r="X10" s="181"/>
      <c r="Y10" s="182"/>
      <c r="Z10" s="183"/>
      <c r="AA10" s="181"/>
      <c r="AB10" s="181"/>
      <c r="AC10" s="181"/>
      <c r="AD10" s="181"/>
      <c r="AE10" s="181"/>
      <c r="AF10" s="181"/>
      <c r="AG10" s="181"/>
      <c r="AH10" s="181"/>
      <c r="AI10" s="181"/>
      <c r="AJ10" s="181"/>
      <c r="AK10" s="182"/>
      <c r="AL10" s="183"/>
      <c r="AM10" s="181"/>
      <c r="AN10" s="181"/>
      <c r="AO10" s="181"/>
      <c r="AP10" s="181"/>
      <c r="AQ10" s="181"/>
      <c r="AR10" s="181"/>
      <c r="AS10" s="181"/>
      <c r="AT10" s="181"/>
      <c r="AU10" s="181"/>
      <c r="AV10" s="181"/>
      <c r="AW10" s="182"/>
      <c r="AX10" s="183"/>
      <c r="AY10" s="181"/>
      <c r="AZ10" s="181"/>
      <c r="BA10" s="181"/>
      <c r="BB10" s="181"/>
      <c r="BC10" s="181"/>
      <c r="BD10" s="181"/>
      <c r="BE10" s="181"/>
      <c r="BF10" s="181"/>
      <c r="BG10" s="181"/>
      <c r="BH10" s="181"/>
      <c r="BI10" s="182"/>
    </row>
    <row r="11" spans="1:61" s="137" customFormat="1" x14ac:dyDescent="0.25">
      <c r="A11" s="191" t="s">
        <v>134</v>
      </c>
      <c r="B11" s="179"/>
      <c r="C11" s="179"/>
      <c r="D11" s="179"/>
      <c r="E11" s="180"/>
      <c r="F11" s="181"/>
      <c r="G11" s="181"/>
      <c r="H11" s="181"/>
      <c r="I11" s="181"/>
      <c r="J11" s="181"/>
      <c r="K11" s="181"/>
      <c r="L11" s="181"/>
      <c r="M11" s="182"/>
      <c r="N11" s="183"/>
      <c r="O11" s="181"/>
      <c r="P11" s="181"/>
      <c r="Q11" s="181"/>
      <c r="R11" s="181"/>
      <c r="S11" s="181"/>
      <c r="T11" s="181"/>
      <c r="U11" s="181"/>
      <c r="V11" s="181"/>
      <c r="W11" s="181"/>
      <c r="X11" s="181"/>
      <c r="Y11" s="182"/>
      <c r="Z11" s="183"/>
      <c r="AA11" s="181"/>
      <c r="AB11" s="181"/>
      <c r="AC11" s="181"/>
      <c r="AD11" s="181"/>
      <c r="AE11" s="181"/>
      <c r="AF11" s="181"/>
      <c r="AG11" s="181"/>
      <c r="AH11" s="181"/>
      <c r="AI11" s="181"/>
      <c r="AJ11" s="181"/>
      <c r="AK11" s="182"/>
      <c r="AL11" s="183"/>
      <c r="AM11" s="181"/>
      <c r="AN11" s="181"/>
      <c r="AO11" s="181"/>
      <c r="AP11" s="181"/>
      <c r="AQ11" s="181"/>
      <c r="AR11" s="181"/>
      <c r="AS11" s="181"/>
      <c r="AT11" s="181"/>
      <c r="AU11" s="181"/>
      <c r="AV11" s="181"/>
      <c r="AW11" s="182"/>
      <c r="AX11" s="183"/>
      <c r="AY11" s="181"/>
      <c r="AZ11" s="181"/>
      <c r="BA11" s="181"/>
      <c r="BB11" s="181"/>
      <c r="BC11" s="181"/>
      <c r="BD11" s="181"/>
      <c r="BE11" s="181"/>
      <c r="BF11" s="181"/>
      <c r="BG11" s="181"/>
      <c r="BH11" s="181"/>
      <c r="BI11" s="182"/>
    </row>
    <row r="12" spans="1:61" s="137" customFormat="1" x14ac:dyDescent="0.25">
      <c r="A12" s="191" t="s">
        <v>135</v>
      </c>
      <c r="B12" s="179"/>
      <c r="C12" s="179"/>
      <c r="D12" s="179"/>
      <c r="E12" s="180"/>
      <c r="F12" s="181"/>
      <c r="G12" s="181"/>
      <c r="H12" s="181"/>
      <c r="I12" s="181"/>
      <c r="J12" s="181"/>
      <c r="K12" s="181"/>
      <c r="L12" s="181"/>
      <c r="M12" s="182"/>
      <c r="N12" s="183"/>
      <c r="O12" s="181"/>
      <c r="P12" s="181"/>
      <c r="Q12" s="181"/>
      <c r="R12" s="181"/>
      <c r="S12" s="181"/>
      <c r="T12" s="181"/>
      <c r="U12" s="181"/>
      <c r="V12" s="181"/>
      <c r="W12" s="181"/>
      <c r="X12" s="181"/>
      <c r="Y12" s="182"/>
      <c r="Z12" s="183"/>
      <c r="AA12" s="181"/>
      <c r="AB12" s="181"/>
      <c r="AC12" s="181"/>
      <c r="AD12" s="181"/>
      <c r="AE12" s="181"/>
      <c r="AF12" s="181"/>
      <c r="AG12" s="181"/>
      <c r="AH12" s="181"/>
      <c r="AI12" s="181"/>
      <c r="AJ12" s="181"/>
      <c r="AK12" s="182"/>
      <c r="AL12" s="183"/>
      <c r="AM12" s="181"/>
      <c r="AN12" s="181"/>
      <c r="AO12" s="181"/>
      <c r="AP12" s="181"/>
      <c r="AQ12" s="181"/>
      <c r="AR12" s="181"/>
      <c r="AS12" s="181"/>
      <c r="AT12" s="181"/>
      <c r="AU12" s="181"/>
      <c r="AV12" s="181"/>
      <c r="AW12" s="182"/>
      <c r="AX12" s="183"/>
      <c r="AY12" s="181"/>
      <c r="AZ12" s="181"/>
      <c r="BA12" s="181"/>
      <c r="BB12" s="181"/>
      <c r="BC12" s="181"/>
      <c r="BD12" s="181"/>
      <c r="BE12" s="181"/>
      <c r="BF12" s="181"/>
      <c r="BG12" s="181"/>
      <c r="BH12" s="181"/>
      <c r="BI12" s="182"/>
    </row>
    <row r="13" spans="1:61" s="137" customFormat="1" ht="13" thickBot="1" x14ac:dyDescent="0.3">
      <c r="A13" s="192" t="s">
        <v>136</v>
      </c>
      <c r="B13" s="184"/>
      <c r="C13" s="184"/>
      <c r="D13" s="184"/>
      <c r="E13" s="185"/>
      <c r="F13" s="186"/>
      <c r="G13" s="186"/>
      <c r="H13" s="186"/>
      <c r="I13" s="186"/>
      <c r="J13" s="186"/>
      <c r="K13" s="186"/>
      <c r="L13" s="186"/>
      <c r="M13" s="187"/>
      <c r="N13" s="188"/>
      <c r="O13" s="186"/>
      <c r="P13" s="186"/>
      <c r="Q13" s="186"/>
      <c r="R13" s="186"/>
      <c r="S13" s="186"/>
      <c r="T13" s="186"/>
      <c r="U13" s="186"/>
      <c r="V13" s="186"/>
      <c r="W13" s="186"/>
      <c r="X13" s="186"/>
      <c r="Y13" s="187"/>
      <c r="Z13" s="188"/>
      <c r="AA13" s="186"/>
      <c r="AB13" s="186"/>
      <c r="AC13" s="186"/>
      <c r="AD13" s="186"/>
      <c r="AE13" s="186"/>
      <c r="AF13" s="186"/>
      <c r="AG13" s="186"/>
      <c r="AH13" s="186"/>
      <c r="AI13" s="186"/>
      <c r="AJ13" s="186"/>
      <c r="AK13" s="187"/>
      <c r="AL13" s="188"/>
      <c r="AM13" s="186"/>
      <c r="AN13" s="186"/>
      <c r="AO13" s="186"/>
      <c r="AP13" s="186"/>
      <c r="AQ13" s="186"/>
      <c r="AR13" s="186"/>
      <c r="AS13" s="186"/>
      <c r="AT13" s="186"/>
      <c r="AU13" s="186"/>
      <c r="AV13" s="186"/>
      <c r="AW13" s="187"/>
      <c r="AX13" s="188"/>
      <c r="AY13" s="186"/>
      <c r="AZ13" s="186"/>
      <c r="BA13" s="186"/>
      <c r="BB13" s="186"/>
      <c r="BC13" s="186"/>
      <c r="BD13" s="186"/>
      <c r="BE13" s="186"/>
      <c r="BF13" s="186"/>
      <c r="BG13" s="186"/>
      <c r="BH13" s="186"/>
      <c r="BI13" s="187"/>
    </row>
    <row r="14" spans="1:61" s="132" customFormat="1" ht="13" x14ac:dyDescent="0.25">
      <c r="A14" s="138"/>
      <c r="B14" s="139"/>
      <c r="C14" s="139"/>
      <c r="D14" s="139"/>
      <c r="E14" s="139"/>
      <c r="F14" s="139"/>
      <c r="G14" s="139"/>
    </row>
    <row r="15" spans="1:61" s="140" customFormat="1" ht="13" x14ac:dyDescent="0.25">
      <c r="A15" s="277" t="s">
        <v>86</v>
      </c>
      <c r="B15" s="276" t="s">
        <v>81</v>
      </c>
      <c r="C15" s="276"/>
      <c r="D15" s="276"/>
      <c r="E15" s="276"/>
      <c r="F15" s="276"/>
      <c r="G15" s="276"/>
      <c r="H15" s="276"/>
      <c r="I15" s="276"/>
      <c r="J15" s="276"/>
      <c r="K15" s="276"/>
      <c r="L15" s="276"/>
      <c r="M15" s="276"/>
      <c r="N15" s="276" t="s">
        <v>82</v>
      </c>
      <c r="O15" s="276"/>
      <c r="P15" s="276"/>
      <c r="Q15" s="276"/>
      <c r="R15" s="276"/>
      <c r="S15" s="276"/>
      <c r="T15" s="276"/>
      <c r="U15" s="276"/>
      <c r="V15" s="276"/>
      <c r="W15" s="276"/>
      <c r="X15" s="276"/>
      <c r="Y15" s="276"/>
      <c r="Z15" s="276" t="s">
        <v>83</v>
      </c>
      <c r="AA15" s="276"/>
      <c r="AB15" s="276"/>
      <c r="AC15" s="276"/>
      <c r="AD15" s="276"/>
      <c r="AE15" s="276"/>
      <c r="AF15" s="276"/>
      <c r="AG15" s="276"/>
      <c r="AH15" s="276"/>
      <c r="AI15" s="276"/>
      <c r="AJ15" s="276"/>
      <c r="AK15" s="276"/>
      <c r="AL15" s="276" t="s">
        <v>84</v>
      </c>
      <c r="AM15" s="276"/>
      <c r="AN15" s="276"/>
      <c r="AO15" s="276"/>
      <c r="AP15" s="276"/>
      <c r="AQ15" s="276"/>
      <c r="AR15" s="276"/>
      <c r="AS15" s="276"/>
      <c r="AT15" s="276"/>
      <c r="AU15" s="276"/>
      <c r="AV15" s="276"/>
      <c r="AW15" s="276"/>
      <c r="AX15" s="276" t="s">
        <v>85</v>
      </c>
      <c r="AY15" s="276"/>
      <c r="AZ15" s="276"/>
      <c r="BA15" s="276"/>
      <c r="BB15" s="276"/>
      <c r="BC15" s="276"/>
      <c r="BD15" s="276"/>
      <c r="BE15" s="276"/>
      <c r="BF15" s="276"/>
      <c r="BG15" s="276"/>
      <c r="BH15" s="276"/>
      <c r="BI15" s="276"/>
    </row>
    <row r="16" spans="1:61" s="141" customFormat="1" ht="13.5" thickBot="1" x14ac:dyDescent="0.3">
      <c r="A16" s="278"/>
      <c r="B16" s="134">
        <v>1</v>
      </c>
      <c r="C16" s="135">
        <v>2</v>
      </c>
      <c r="D16" s="135">
        <v>3</v>
      </c>
      <c r="E16" s="135">
        <v>4</v>
      </c>
      <c r="F16" s="135">
        <v>5</v>
      </c>
      <c r="G16" s="135">
        <v>6</v>
      </c>
      <c r="H16" s="135">
        <v>7</v>
      </c>
      <c r="I16" s="135">
        <v>8</v>
      </c>
      <c r="J16" s="135">
        <v>9</v>
      </c>
      <c r="K16" s="134">
        <v>10</v>
      </c>
      <c r="L16" s="135">
        <v>11</v>
      </c>
      <c r="M16" s="135">
        <v>12</v>
      </c>
      <c r="N16" s="135">
        <v>13</v>
      </c>
      <c r="O16" s="135">
        <v>14</v>
      </c>
      <c r="P16" s="135">
        <v>15</v>
      </c>
      <c r="Q16" s="135">
        <v>16</v>
      </c>
      <c r="R16" s="135">
        <v>17</v>
      </c>
      <c r="S16" s="135">
        <v>18</v>
      </c>
      <c r="T16" s="134">
        <v>19</v>
      </c>
      <c r="U16" s="135">
        <v>20</v>
      </c>
      <c r="V16" s="135">
        <v>21</v>
      </c>
      <c r="W16" s="135">
        <v>22</v>
      </c>
      <c r="X16" s="135">
        <v>23</v>
      </c>
      <c r="Y16" s="135">
        <v>24</v>
      </c>
      <c r="Z16" s="135">
        <v>25</v>
      </c>
      <c r="AA16" s="135">
        <v>26</v>
      </c>
      <c r="AB16" s="135">
        <v>27</v>
      </c>
      <c r="AC16" s="134">
        <v>28</v>
      </c>
      <c r="AD16" s="135">
        <v>29</v>
      </c>
      <c r="AE16" s="135">
        <v>30</v>
      </c>
      <c r="AF16" s="135">
        <v>31</v>
      </c>
      <c r="AG16" s="135">
        <v>32</v>
      </c>
      <c r="AH16" s="135">
        <v>33</v>
      </c>
      <c r="AI16" s="135">
        <v>34</v>
      </c>
      <c r="AJ16" s="135">
        <v>35</v>
      </c>
      <c r="AK16" s="135">
        <v>36</v>
      </c>
      <c r="AL16" s="134">
        <v>37</v>
      </c>
      <c r="AM16" s="135">
        <v>38</v>
      </c>
      <c r="AN16" s="135">
        <v>39</v>
      </c>
      <c r="AO16" s="135">
        <v>40</v>
      </c>
      <c r="AP16" s="135">
        <v>41</v>
      </c>
      <c r="AQ16" s="135">
        <v>42</v>
      </c>
      <c r="AR16" s="135">
        <v>43</v>
      </c>
      <c r="AS16" s="135">
        <v>44</v>
      </c>
      <c r="AT16" s="135">
        <v>45</v>
      </c>
      <c r="AU16" s="134">
        <v>46</v>
      </c>
      <c r="AV16" s="135">
        <v>47</v>
      </c>
      <c r="AW16" s="135">
        <v>48</v>
      </c>
      <c r="AX16" s="135">
        <v>49</v>
      </c>
      <c r="AY16" s="135">
        <v>50</v>
      </c>
      <c r="AZ16" s="135">
        <v>51</v>
      </c>
      <c r="BA16" s="135">
        <v>52</v>
      </c>
      <c r="BB16" s="135">
        <v>53</v>
      </c>
      <c r="BC16" s="135">
        <v>54</v>
      </c>
      <c r="BD16" s="135">
        <v>55</v>
      </c>
      <c r="BE16" s="135">
        <v>56</v>
      </c>
      <c r="BF16" s="135">
        <v>57</v>
      </c>
      <c r="BG16" s="135">
        <v>58</v>
      </c>
      <c r="BH16" s="135">
        <v>59</v>
      </c>
      <c r="BI16" s="135">
        <v>60</v>
      </c>
    </row>
    <row r="17" spans="1:61" s="145" customFormat="1" x14ac:dyDescent="0.25">
      <c r="A17" s="193" t="s">
        <v>127</v>
      </c>
      <c r="B17" s="142" t="str">
        <f>IF(B4="","",IF(B4&gt;0,"Fail","Pass"))</f>
        <v/>
      </c>
      <c r="C17" s="143" t="str">
        <f t="shared" ref="C17:BI21" si="0">IF(C4="","",IF(C4&gt;0,"Fail","Pass"))</f>
        <v/>
      </c>
      <c r="D17" s="143" t="str">
        <f t="shared" si="0"/>
        <v/>
      </c>
      <c r="E17" s="143" t="str">
        <f t="shared" si="0"/>
        <v/>
      </c>
      <c r="F17" s="143" t="str">
        <f t="shared" si="0"/>
        <v/>
      </c>
      <c r="G17" s="143" t="str">
        <f t="shared" si="0"/>
        <v/>
      </c>
      <c r="H17" s="143" t="str">
        <f t="shared" si="0"/>
        <v/>
      </c>
      <c r="I17" s="143" t="str">
        <f t="shared" si="0"/>
        <v/>
      </c>
      <c r="J17" s="143" t="str">
        <f t="shared" si="0"/>
        <v/>
      </c>
      <c r="K17" s="143" t="str">
        <f t="shared" si="0"/>
        <v/>
      </c>
      <c r="L17" s="143" t="str">
        <f t="shared" si="0"/>
        <v/>
      </c>
      <c r="M17" s="144" t="str">
        <f t="shared" si="0"/>
        <v/>
      </c>
      <c r="N17" s="142" t="str">
        <f t="shared" si="0"/>
        <v/>
      </c>
      <c r="O17" s="143" t="str">
        <f t="shared" si="0"/>
        <v/>
      </c>
      <c r="P17" s="143" t="str">
        <f t="shared" si="0"/>
        <v/>
      </c>
      <c r="Q17" s="143" t="str">
        <f t="shared" si="0"/>
        <v/>
      </c>
      <c r="R17" s="143" t="str">
        <f t="shared" si="0"/>
        <v/>
      </c>
      <c r="S17" s="143" t="str">
        <f t="shared" si="0"/>
        <v/>
      </c>
      <c r="T17" s="143" t="str">
        <f t="shared" si="0"/>
        <v/>
      </c>
      <c r="U17" s="143" t="str">
        <f t="shared" si="0"/>
        <v/>
      </c>
      <c r="V17" s="143" t="str">
        <f t="shared" si="0"/>
        <v/>
      </c>
      <c r="W17" s="143" t="str">
        <f t="shared" si="0"/>
        <v/>
      </c>
      <c r="X17" s="143" t="str">
        <f t="shared" si="0"/>
        <v/>
      </c>
      <c r="Y17" s="144" t="str">
        <f t="shared" si="0"/>
        <v/>
      </c>
      <c r="Z17" s="142" t="str">
        <f t="shared" si="0"/>
        <v/>
      </c>
      <c r="AA17" s="143" t="str">
        <f t="shared" si="0"/>
        <v/>
      </c>
      <c r="AB17" s="143" t="str">
        <f t="shared" si="0"/>
        <v/>
      </c>
      <c r="AC17" s="143" t="str">
        <f t="shared" si="0"/>
        <v/>
      </c>
      <c r="AD17" s="143" t="str">
        <f t="shared" si="0"/>
        <v/>
      </c>
      <c r="AE17" s="143" t="str">
        <f t="shared" si="0"/>
        <v/>
      </c>
      <c r="AF17" s="143" t="str">
        <f t="shared" si="0"/>
        <v/>
      </c>
      <c r="AG17" s="143" t="str">
        <f t="shared" si="0"/>
        <v/>
      </c>
      <c r="AH17" s="143" t="str">
        <f t="shared" si="0"/>
        <v/>
      </c>
      <c r="AI17" s="143" t="str">
        <f t="shared" si="0"/>
        <v/>
      </c>
      <c r="AJ17" s="143" t="str">
        <f t="shared" si="0"/>
        <v/>
      </c>
      <c r="AK17" s="144" t="str">
        <f t="shared" si="0"/>
        <v/>
      </c>
      <c r="AL17" s="142" t="str">
        <f t="shared" si="0"/>
        <v/>
      </c>
      <c r="AM17" s="143" t="str">
        <f t="shared" si="0"/>
        <v/>
      </c>
      <c r="AN17" s="143" t="str">
        <f t="shared" si="0"/>
        <v/>
      </c>
      <c r="AO17" s="143" t="str">
        <f t="shared" si="0"/>
        <v/>
      </c>
      <c r="AP17" s="143" t="str">
        <f t="shared" si="0"/>
        <v/>
      </c>
      <c r="AQ17" s="143" t="str">
        <f t="shared" si="0"/>
        <v/>
      </c>
      <c r="AR17" s="143" t="str">
        <f t="shared" si="0"/>
        <v/>
      </c>
      <c r="AS17" s="143" t="str">
        <f t="shared" si="0"/>
        <v/>
      </c>
      <c r="AT17" s="143" t="str">
        <f t="shared" si="0"/>
        <v/>
      </c>
      <c r="AU17" s="143" t="str">
        <f t="shared" si="0"/>
        <v/>
      </c>
      <c r="AV17" s="143" t="str">
        <f t="shared" si="0"/>
        <v/>
      </c>
      <c r="AW17" s="144" t="str">
        <f t="shared" si="0"/>
        <v/>
      </c>
      <c r="AX17" s="142" t="str">
        <f t="shared" si="0"/>
        <v/>
      </c>
      <c r="AY17" s="143" t="str">
        <f t="shared" si="0"/>
        <v/>
      </c>
      <c r="AZ17" s="143" t="str">
        <f t="shared" si="0"/>
        <v/>
      </c>
      <c r="BA17" s="143" t="str">
        <f t="shared" si="0"/>
        <v/>
      </c>
      <c r="BB17" s="143" t="str">
        <f t="shared" si="0"/>
        <v/>
      </c>
      <c r="BC17" s="143" t="str">
        <f t="shared" si="0"/>
        <v/>
      </c>
      <c r="BD17" s="143" t="str">
        <f t="shared" si="0"/>
        <v/>
      </c>
      <c r="BE17" s="143" t="str">
        <f t="shared" si="0"/>
        <v/>
      </c>
      <c r="BF17" s="143" t="str">
        <f t="shared" si="0"/>
        <v/>
      </c>
      <c r="BG17" s="143" t="str">
        <f t="shared" si="0"/>
        <v/>
      </c>
      <c r="BH17" s="143" t="str">
        <f t="shared" si="0"/>
        <v/>
      </c>
      <c r="BI17" s="144" t="str">
        <f t="shared" si="0"/>
        <v/>
      </c>
    </row>
    <row r="18" spans="1:61" s="145" customFormat="1" x14ac:dyDescent="0.25">
      <c r="A18" s="194" t="s">
        <v>128</v>
      </c>
      <c r="B18" s="146" t="str">
        <f t="shared" ref="B18:Q26" si="1">IF(B5="","",IF(B5&gt;0,"Fail","Pass"))</f>
        <v/>
      </c>
      <c r="C18" s="147" t="str">
        <f t="shared" si="1"/>
        <v/>
      </c>
      <c r="D18" s="147" t="str">
        <f t="shared" si="1"/>
        <v/>
      </c>
      <c r="E18" s="147" t="str">
        <f t="shared" si="0"/>
        <v/>
      </c>
      <c r="F18" s="147" t="str">
        <f t="shared" si="0"/>
        <v/>
      </c>
      <c r="G18" s="147" t="str">
        <f t="shared" si="0"/>
        <v/>
      </c>
      <c r="H18" s="147" t="str">
        <f t="shared" si="0"/>
        <v/>
      </c>
      <c r="I18" s="147" t="str">
        <f t="shared" si="0"/>
        <v/>
      </c>
      <c r="J18" s="147" t="str">
        <f t="shared" si="0"/>
        <v/>
      </c>
      <c r="K18" s="147" t="str">
        <f t="shared" si="0"/>
        <v/>
      </c>
      <c r="L18" s="147" t="str">
        <f t="shared" si="0"/>
        <v/>
      </c>
      <c r="M18" s="148" t="str">
        <f t="shared" si="0"/>
        <v/>
      </c>
      <c r="N18" s="146" t="str">
        <f t="shared" si="0"/>
        <v/>
      </c>
      <c r="O18" s="147" t="str">
        <f t="shared" si="0"/>
        <v/>
      </c>
      <c r="P18" s="147" t="str">
        <f t="shared" si="0"/>
        <v/>
      </c>
      <c r="Q18" s="147" t="str">
        <f t="shared" si="0"/>
        <v/>
      </c>
      <c r="R18" s="147" t="str">
        <f t="shared" si="0"/>
        <v/>
      </c>
      <c r="S18" s="147" t="str">
        <f t="shared" si="0"/>
        <v/>
      </c>
      <c r="T18" s="147" t="str">
        <f t="shared" si="0"/>
        <v/>
      </c>
      <c r="U18" s="147" t="str">
        <f t="shared" si="0"/>
        <v/>
      </c>
      <c r="V18" s="147" t="str">
        <f t="shared" si="0"/>
        <v/>
      </c>
      <c r="W18" s="147" t="str">
        <f t="shared" si="0"/>
        <v/>
      </c>
      <c r="X18" s="147" t="str">
        <f t="shared" si="0"/>
        <v/>
      </c>
      <c r="Y18" s="148" t="str">
        <f t="shared" si="0"/>
        <v/>
      </c>
      <c r="Z18" s="146" t="str">
        <f t="shared" si="0"/>
        <v/>
      </c>
      <c r="AA18" s="147" t="str">
        <f t="shared" si="0"/>
        <v/>
      </c>
      <c r="AB18" s="147" t="str">
        <f t="shared" si="0"/>
        <v/>
      </c>
      <c r="AC18" s="147" t="str">
        <f t="shared" si="0"/>
        <v/>
      </c>
      <c r="AD18" s="147" t="str">
        <f t="shared" si="0"/>
        <v/>
      </c>
      <c r="AE18" s="147" t="str">
        <f t="shared" si="0"/>
        <v/>
      </c>
      <c r="AF18" s="147" t="str">
        <f t="shared" si="0"/>
        <v/>
      </c>
      <c r="AG18" s="147" t="str">
        <f t="shared" si="0"/>
        <v/>
      </c>
      <c r="AH18" s="147" t="str">
        <f t="shared" si="0"/>
        <v/>
      </c>
      <c r="AI18" s="147" t="str">
        <f t="shared" si="0"/>
        <v/>
      </c>
      <c r="AJ18" s="147" t="str">
        <f t="shared" si="0"/>
        <v/>
      </c>
      <c r="AK18" s="148" t="str">
        <f t="shared" si="0"/>
        <v/>
      </c>
      <c r="AL18" s="146" t="str">
        <f t="shared" si="0"/>
        <v/>
      </c>
      <c r="AM18" s="147" t="str">
        <f t="shared" si="0"/>
        <v/>
      </c>
      <c r="AN18" s="147" t="str">
        <f t="shared" si="0"/>
        <v/>
      </c>
      <c r="AO18" s="147" t="str">
        <f t="shared" si="0"/>
        <v/>
      </c>
      <c r="AP18" s="147" t="str">
        <f t="shared" si="0"/>
        <v/>
      </c>
      <c r="AQ18" s="147" t="str">
        <f t="shared" si="0"/>
        <v/>
      </c>
      <c r="AR18" s="147" t="str">
        <f t="shared" si="0"/>
        <v/>
      </c>
      <c r="AS18" s="147" t="str">
        <f t="shared" si="0"/>
        <v/>
      </c>
      <c r="AT18" s="147" t="str">
        <f t="shared" si="0"/>
        <v/>
      </c>
      <c r="AU18" s="147" t="str">
        <f t="shared" si="0"/>
        <v/>
      </c>
      <c r="AV18" s="147" t="str">
        <f t="shared" si="0"/>
        <v/>
      </c>
      <c r="AW18" s="148" t="str">
        <f t="shared" si="0"/>
        <v/>
      </c>
      <c r="AX18" s="146" t="str">
        <f t="shared" si="0"/>
        <v/>
      </c>
      <c r="AY18" s="147" t="str">
        <f t="shared" si="0"/>
        <v/>
      </c>
      <c r="AZ18" s="147" t="str">
        <f t="shared" si="0"/>
        <v/>
      </c>
      <c r="BA18" s="147" t="str">
        <f t="shared" si="0"/>
        <v/>
      </c>
      <c r="BB18" s="147" t="str">
        <f t="shared" si="0"/>
        <v/>
      </c>
      <c r="BC18" s="147" t="str">
        <f t="shared" si="0"/>
        <v/>
      </c>
      <c r="BD18" s="147" t="str">
        <f t="shared" si="0"/>
        <v/>
      </c>
      <c r="BE18" s="147" t="str">
        <f t="shared" si="0"/>
        <v/>
      </c>
      <c r="BF18" s="147" t="str">
        <f t="shared" si="0"/>
        <v/>
      </c>
      <c r="BG18" s="147" t="str">
        <f t="shared" si="0"/>
        <v/>
      </c>
      <c r="BH18" s="147" t="str">
        <f t="shared" si="0"/>
        <v/>
      </c>
      <c r="BI18" s="148" t="str">
        <f t="shared" si="0"/>
        <v/>
      </c>
    </row>
    <row r="19" spans="1:61" s="145" customFormat="1" x14ac:dyDescent="0.25">
      <c r="A19" s="194" t="s">
        <v>129</v>
      </c>
      <c r="B19" s="146" t="str">
        <f t="shared" si="1"/>
        <v/>
      </c>
      <c r="C19" s="147" t="str">
        <f t="shared" si="1"/>
        <v/>
      </c>
      <c r="D19" s="147" t="str">
        <f t="shared" si="1"/>
        <v/>
      </c>
      <c r="E19" s="147" t="str">
        <f t="shared" si="0"/>
        <v/>
      </c>
      <c r="F19" s="147" t="str">
        <f t="shared" si="0"/>
        <v/>
      </c>
      <c r="G19" s="147" t="str">
        <f t="shared" si="0"/>
        <v/>
      </c>
      <c r="H19" s="147" t="str">
        <f t="shared" si="0"/>
        <v/>
      </c>
      <c r="I19" s="147" t="str">
        <f t="shared" si="0"/>
        <v/>
      </c>
      <c r="J19" s="147" t="str">
        <f t="shared" si="0"/>
        <v/>
      </c>
      <c r="K19" s="147" t="str">
        <f t="shared" si="0"/>
        <v/>
      </c>
      <c r="L19" s="147" t="str">
        <f t="shared" si="0"/>
        <v/>
      </c>
      <c r="M19" s="148" t="str">
        <f t="shared" si="0"/>
        <v/>
      </c>
      <c r="N19" s="146" t="str">
        <f t="shared" si="0"/>
        <v/>
      </c>
      <c r="O19" s="147" t="str">
        <f t="shared" si="0"/>
        <v/>
      </c>
      <c r="P19" s="147" t="str">
        <f t="shared" si="0"/>
        <v/>
      </c>
      <c r="Q19" s="147" t="str">
        <f t="shared" si="0"/>
        <v/>
      </c>
      <c r="R19" s="147" t="str">
        <f t="shared" si="0"/>
        <v/>
      </c>
      <c r="S19" s="147" t="str">
        <f t="shared" si="0"/>
        <v/>
      </c>
      <c r="T19" s="147" t="str">
        <f t="shared" si="0"/>
        <v/>
      </c>
      <c r="U19" s="147" t="str">
        <f t="shared" si="0"/>
        <v/>
      </c>
      <c r="V19" s="147" t="str">
        <f t="shared" si="0"/>
        <v/>
      </c>
      <c r="W19" s="147" t="str">
        <f t="shared" si="0"/>
        <v/>
      </c>
      <c r="X19" s="147" t="str">
        <f t="shared" si="0"/>
        <v/>
      </c>
      <c r="Y19" s="148" t="str">
        <f t="shared" si="0"/>
        <v/>
      </c>
      <c r="Z19" s="146" t="str">
        <f t="shared" si="0"/>
        <v/>
      </c>
      <c r="AA19" s="147" t="str">
        <f t="shared" si="0"/>
        <v/>
      </c>
      <c r="AB19" s="147" t="str">
        <f t="shared" si="0"/>
        <v/>
      </c>
      <c r="AC19" s="147" t="str">
        <f t="shared" si="0"/>
        <v/>
      </c>
      <c r="AD19" s="147" t="str">
        <f t="shared" si="0"/>
        <v/>
      </c>
      <c r="AE19" s="147" t="str">
        <f t="shared" si="0"/>
        <v/>
      </c>
      <c r="AF19" s="147" t="str">
        <f t="shared" si="0"/>
        <v/>
      </c>
      <c r="AG19" s="147" t="str">
        <f t="shared" si="0"/>
        <v/>
      </c>
      <c r="AH19" s="147" t="str">
        <f t="shared" si="0"/>
        <v/>
      </c>
      <c r="AI19" s="147" t="str">
        <f t="shared" si="0"/>
        <v/>
      </c>
      <c r="AJ19" s="147" t="str">
        <f t="shared" si="0"/>
        <v/>
      </c>
      <c r="AK19" s="148" t="str">
        <f t="shared" si="0"/>
        <v/>
      </c>
      <c r="AL19" s="146" t="str">
        <f t="shared" si="0"/>
        <v/>
      </c>
      <c r="AM19" s="147" t="str">
        <f t="shared" si="0"/>
        <v/>
      </c>
      <c r="AN19" s="147" t="str">
        <f t="shared" si="0"/>
        <v/>
      </c>
      <c r="AO19" s="147" t="str">
        <f t="shared" si="0"/>
        <v/>
      </c>
      <c r="AP19" s="147" t="str">
        <f t="shared" si="0"/>
        <v/>
      </c>
      <c r="AQ19" s="147" t="str">
        <f t="shared" si="0"/>
        <v/>
      </c>
      <c r="AR19" s="147" t="str">
        <f t="shared" si="0"/>
        <v/>
      </c>
      <c r="AS19" s="147" t="str">
        <f t="shared" si="0"/>
        <v/>
      </c>
      <c r="AT19" s="147" t="str">
        <f t="shared" si="0"/>
        <v/>
      </c>
      <c r="AU19" s="147" t="str">
        <f t="shared" si="0"/>
        <v/>
      </c>
      <c r="AV19" s="147" t="str">
        <f t="shared" si="0"/>
        <v/>
      </c>
      <c r="AW19" s="148" t="str">
        <f t="shared" si="0"/>
        <v/>
      </c>
      <c r="AX19" s="146" t="str">
        <f t="shared" si="0"/>
        <v/>
      </c>
      <c r="AY19" s="147" t="str">
        <f t="shared" si="0"/>
        <v/>
      </c>
      <c r="AZ19" s="147" t="str">
        <f t="shared" si="0"/>
        <v/>
      </c>
      <c r="BA19" s="147" t="str">
        <f t="shared" si="0"/>
        <v/>
      </c>
      <c r="BB19" s="147" t="str">
        <f t="shared" si="0"/>
        <v/>
      </c>
      <c r="BC19" s="147" t="str">
        <f t="shared" si="0"/>
        <v/>
      </c>
      <c r="BD19" s="147" t="str">
        <f t="shared" si="0"/>
        <v/>
      </c>
      <c r="BE19" s="147" t="str">
        <f t="shared" si="0"/>
        <v/>
      </c>
      <c r="BF19" s="147" t="str">
        <f t="shared" si="0"/>
        <v/>
      </c>
      <c r="BG19" s="147" t="str">
        <f t="shared" si="0"/>
        <v/>
      </c>
      <c r="BH19" s="147" t="str">
        <f t="shared" si="0"/>
        <v/>
      </c>
      <c r="BI19" s="148" t="str">
        <f t="shared" si="0"/>
        <v/>
      </c>
    </row>
    <row r="20" spans="1:61" s="145" customFormat="1" x14ac:dyDescent="0.25">
      <c r="A20" s="194" t="s">
        <v>130</v>
      </c>
      <c r="B20" s="146" t="str">
        <f t="shared" si="1"/>
        <v/>
      </c>
      <c r="C20" s="147" t="str">
        <f t="shared" si="1"/>
        <v/>
      </c>
      <c r="D20" s="147" t="str">
        <f t="shared" si="1"/>
        <v/>
      </c>
      <c r="E20" s="147" t="str">
        <f t="shared" si="0"/>
        <v/>
      </c>
      <c r="F20" s="147" t="str">
        <f t="shared" si="0"/>
        <v/>
      </c>
      <c r="G20" s="147" t="str">
        <f t="shared" si="0"/>
        <v/>
      </c>
      <c r="H20" s="147" t="str">
        <f t="shared" si="0"/>
        <v/>
      </c>
      <c r="I20" s="147" t="str">
        <f t="shared" si="0"/>
        <v/>
      </c>
      <c r="J20" s="147" t="str">
        <f t="shared" si="0"/>
        <v/>
      </c>
      <c r="K20" s="147" t="str">
        <f t="shared" si="0"/>
        <v/>
      </c>
      <c r="L20" s="147" t="str">
        <f t="shared" si="0"/>
        <v/>
      </c>
      <c r="M20" s="148" t="str">
        <f t="shared" si="0"/>
        <v/>
      </c>
      <c r="N20" s="146" t="str">
        <f t="shared" si="0"/>
        <v/>
      </c>
      <c r="O20" s="147" t="str">
        <f t="shared" si="0"/>
        <v/>
      </c>
      <c r="P20" s="147" t="str">
        <f t="shared" si="0"/>
        <v/>
      </c>
      <c r="Q20" s="147" t="str">
        <f t="shared" si="0"/>
        <v/>
      </c>
      <c r="R20" s="147" t="str">
        <f t="shared" si="0"/>
        <v/>
      </c>
      <c r="S20" s="147" t="str">
        <f t="shared" si="0"/>
        <v/>
      </c>
      <c r="T20" s="147" t="str">
        <f t="shared" si="0"/>
        <v/>
      </c>
      <c r="U20" s="147" t="str">
        <f t="shared" si="0"/>
        <v/>
      </c>
      <c r="V20" s="147" t="str">
        <f t="shared" si="0"/>
        <v/>
      </c>
      <c r="W20" s="147" t="str">
        <f t="shared" si="0"/>
        <v/>
      </c>
      <c r="X20" s="147" t="str">
        <f t="shared" si="0"/>
        <v/>
      </c>
      <c r="Y20" s="148" t="str">
        <f t="shared" si="0"/>
        <v/>
      </c>
      <c r="Z20" s="146" t="str">
        <f t="shared" si="0"/>
        <v/>
      </c>
      <c r="AA20" s="147" t="str">
        <f t="shared" si="0"/>
        <v/>
      </c>
      <c r="AB20" s="147" t="str">
        <f t="shared" si="0"/>
        <v/>
      </c>
      <c r="AC20" s="147" t="str">
        <f t="shared" si="0"/>
        <v/>
      </c>
      <c r="AD20" s="147" t="str">
        <f t="shared" si="0"/>
        <v/>
      </c>
      <c r="AE20" s="147" t="str">
        <f t="shared" si="0"/>
        <v/>
      </c>
      <c r="AF20" s="147" t="str">
        <f t="shared" si="0"/>
        <v/>
      </c>
      <c r="AG20" s="147" t="str">
        <f t="shared" si="0"/>
        <v/>
      </c>
      <c r="AH20" s="147" t="str">
        <f t="shared" si="0"/>
        <v/>
      </c>
      <c r="AI20" s="147" t="str">
        <f t="shared" si="0"/>
        <v/>
      </c>
      <c r="AJ20" s="147" t="str">
        <f t="shared" si="0"/>
        <v/>
      </c>
      <c r="AK20" s="148" t="str">
        <f t="shared" si="0"/>
        <v/>
      </c>
      <c r="AL20" s="146" t="str">
        <f t="shared" si="0"/>
        <v/>
      </c>
      <c r="AM20" s="147" t="str">
        <f t="shared" si="0"/>
        <v/>
      </c>
      <c r="AN20" s="147" t="str">
        <f t="shared" si="0"/>
        <v/>
      </c>
      <c r="AO20" s="147" t="str">
        <f t="shared" si="0"/>
        <v/>
      </c>
      <c r="AP20" s="147" t="str">
        <f t="shared" si="0"/>
        <v/>
      </c>
      <c r="AQ20" s="147" t="str">
        <f t="shared" si="0"/>
        <v/>
      </c>
      <c r="AR20" s="147" t="str">
        <f t="shared" si="0"/>
        <v/>
      </c>
      <c r="AS20" s="147" t="str">
        <f t="shared" si="0"/>
        <v/>
      </c>
      <c r="AT20" s="147" t="str">
        <f t="shared" si="0"/>
        <v/>
      </c>
      <c r="AU20" s="147" t="str">
        <f t="shared" si="0"/>
        <v/>
      </c>
      <c r="AV20" s="147" t="str">
        <f t="shared" si="0"/>
        <v/>
      </c>
      <c r="AW20" s="148" t="str">
        <f t="shared" si="0"/>
        <v/>
      </c>
      <c r="AX20" s="146" t="str">
        <f t="shared" si="0"/>
        <v/>
      </c>
      <c r="AY20" s="147" t="str">
        <f t="shared" si="0"/>
        <v/>
      </c>
      <c r="AZ20" s="147" t="str">
        <f t="shared" si="0"/>
        <v/>
      </c>
      <c r="BA20" s="147" t="str">
        <f t="shared" si="0"/>
        <v/>
      </c>
      <c r="BB20" s="147" t="str">
        <f t="shared" si="0"/>
        <v/>
      </c>
      <c r="BC20" s="147" t="str">
        <f t="shared" si="0"/>
        <v/>
      </c>
      <c r="BD20" s="147" t="str">
        <f t="shared" si="0"/>
        <v/>
      </c>
      <c r="BE20" s="147" t="str">
        <f t="shared" si="0"/>
        <v/>
      </c>
      <c r="BF20" s="147" t="str">
        <f t="shared" si="0"/>
        <v/>
      </c>
      <c r="BG20" s="147" t="str">
        <f t="shared" si="0"/>
        <v/>
      </c>
      <c r="BH20" s="147" t="str">
        <f t="shared" si="0"/>
        <v/>
      </c>
      <c r="BI20" s="148" t="str">
        <f t="shared" si="0"/>
        <v/>
      </c>
    </row>
    <row r="21" spans="1:61" s="145" customFormat="1" x14ac:dyDescent="0.25">
      <c r="A21" s="194" t="s">
        <v>131</v>
      </c>
      <c r="B21" s="146" t="str">
        <f t="shared" si="1"/>
        <v/>
      </c>
      <c r="C21" s="147" t="str">
        <f t="shared" si="1"/>
        <v/>
      </c>
      <c r="D21" s="147" t="str">
        <f t="shared" si="1"/>
        <v/>
      </c>
      <c r="E21" s="147" t="str">
        <f t="shared" si="0"/>
        <v/>
      </c>
      <c r="F21" s="147" t="str">
        <f t="shared" si="0"/>
        <v/>
      </c>
      <c r="G21" s="147" t="str">
        <f t="shared" si="0"/>
        <v/>
      </c>
      <c r="H21" s="147" t="str">
        <f t="shared" si="0"/>
        <v/>
      </c>
      <c r="I21" s="147" t="str">
        <f t="shared" si="0"/>
        <v/>
      </c>
      <c r="J21" s="147" t="str">
        <f t="shared" si="0"/>
        <v/>
      </c>
      <c r="K21" s="147" t="str">
        <f t="shared" si="0"/>
        <v/>
      </c>
      <c r="L21" s="147" t="str">
        <f t="shared" si="0"/>
        <v/>
      </c>
      <c r="M21" s="148" t="str">
        <f t="shared" si="0"/>
        <v/>
      </c>
      <c r="N21" s="146" t="str">
        <f t="shared" si="0"/>
        <v/>
      </c>
      <c r="O21" s="147" t="str">
        <f t="shared" si="0"/>
        <v/>
      </c>
      <c r="P21" s="147" t="str">
        <f t="shared" si="0"/>
        <v/>
      </c>
      <c r="Q21" s="147" t="str">
        <f t="shared" si="0"/>
        <v/>
      </c>
      <c r="R21" s="147" t="str">
        <f t="shared" si="0"/>
        <v/>
      </c>
      <c r="S21" s="147" t="str">
        <f t="shared" si="0"/>
        <v/>
      </c>
      <c r="T21" s="147" t="str">
        <f t="shared" si="0"/>
        <v/>
      </c>
      <c r="U21" s="147" t="str">
        <f t="shared" si="0"/>
        <v/>
      </c>
      <c r="V21" s="147" t="str">
        <f t="shared" si="0"/>
        <v/>
      </c>
      <c r="W21" s="147" t="str">
        <f t="shared" si="0"/>
        <v/>
      </c>
      <c r="X21" s="147" t="str">
        <f t="shared" si="0"/>
        <v/>
      </c>
      <c r="Y21" s="148" t="str">
        <f t="shared" si="0"/>
        <v/>
      </c>
      <c r="Z21" s="146" t="str">
        <f t="shared" si="0"/>
        <v/>
      </c>
      <c r="AA21" s="147" t="str">
        <f t="shared" si="0"/>
        <v/>
      </c>
      <c r="AB21" s="147" t="str">
        <f t="shared" si="0"/>
        <v/>
      </c>
      <c r="AC21" s="147" t="str">
        <f t="shared" si="0"/>
        <v/>
      </c>
      <c r="AD21" s="147" t="str">
        <f t="shared" ref="AD21:BI21" si="2">IF(AD8="","",IF(AD8&gt;0,"Fail","Pass"))</f>
        <v/>
      </c>
      <c r="AE21" s="147" t="str">
        <f t="shared" si="2"/>
        <v/>
      </c>
      <c r="AF21" s="147" t="str">
        <f t="shared" si="2"/>
        <v/>
      </c>
      <c r="AG21" s="147" t="str">
        <f t="shared" si="2"/>
        <v/>
      </c>
      <c r="AH21" s="147" t="str">
        <f t="shared" si="2"/>
        <v/>
      </c>
      <c r="AI21" s="147" t="str">
        <f t="shared" si="2"/>
        <v/>
      </c>
      <c r="AJ21" s="147" t="str">
        <f t="shared" si="2"/>
        <v/>
      </c>
      <c r="AK21" s="148" t="str">
        <f t="shared" si="2"/>
        <v/>
      </c>
      <c r="AL21" s="146" t="str">
        <f t="shared" si="2"/>
        <v/>
      </c>
      <c r="AM21" s="147" t="str">
        <f t="shared" si="2"/>
        <v/>
      </c>
      <c r="AN21" s="147" t="str">
        <f t="shared" si="2"/>
        <v/>
      </c>
      <c r="AO21" s="147" t="str">
        <f t="shared" si="2"/>
        <v/>
      </c>
      <c r="AP21" s="147" t="str">
        <f t="shared" si="2"/>
        <v/>
      </c>
      <c r="AQ21" s="147" t="str">
        <f t="shared" si="2"/>
        <v/>
      </c>
      <c r="AR21" s="147" t="str">
        <f t="shared" si="2"/>
        <v/>
      </c>
      <c r="AS21" s="147" t="str">
        <f t="shared" si="2"/>
        <v/>
      </c>
      <c r="AT21" s="147" t="str">
        <f t="shared" si="2"/>
        <v/>
      </c>
      <c r="AU21" s="147" t="str">
        <f t="shared" si="2"/>
        <v/>
      </c>
      <c r="AV21" s="147" t="str">
        <f t="shared" si="2"/>
        <v/>
      </c>
      <c r="AW21" s="148" t="str">
        <f t="shared" si="2"/>
        <v/>
      </c>
      <c r="AX21" s="146" t="str">
        <f t="shared" si="2"/>
        <v/>
      </c>
      <c r="AY21" s="147" t="str">
        <f t="shared" si="2"/>
        <v/>
      </c>
      <c r="AZ21" s="147" t="str">
        <f t="shared" si="2"/>
        <v/>
      </c>
      <c r="BA21" s="147" t="str">
        <f t="shared" si="2"/>
        <v/>
      </c>
      <c r="BB21" s="147" t="str">
        <f t="shared" si="2"/>
        <v/>
      </c>
      <c r="BC21" s="147" t="str">
        <f t="shared" si="2"/>
        <v/>
      </c>
      <c r="BD21" s="147" t="str">
        <f t="shared" si="2"/>
        <v/>
      </c>
      <c r="BE21" s="147" t="str">
        <f t="shared" si="2"/>
        <v/>
      </c>
      <c r="BF21" s="147" t="str">
        <f t="shared" si="2"/>
        <v/>
      </c>
      <c r="BG21" s="147" t="str">
        <f t="shared" si="2"/>
        <v/>
      </c>
      <c r="BH21" s="147" t="str">
        <f t="shared" si="2"/>
        <v/>
      </c>
      <c r="BI21" s="148" t="str">
        <f t="shared" si="2"/>
        <v/>
      </c>
    </row>
    <row r="22" spans="1:61" s="145" customFormat="1" x14ac:dyDescent="0.25">
      <c r="A22" s="195" t="s">
        <v>132</v>
      </c>
      <c r="B22" s="146" t="str">
        <f t="shared" si="1"/>
        <v/>
      </c>
      <c r="C22" s="147" t="str">
        <f t="shared" si="1"/>
        <v/>
      </c>
      <c r="D22" s="147" t="str">
        <f t="shared" si="1"/>
        <v/>
      </c>
      <c r="E22" s="147" t="str">
        <f t="shared" si="1"/>
        <v/>
      </c>
      <c r="F22" s="147" t="str">
        <f t="shared" si="1"/>
        <v/>
      </c>
      <c r="G22" s="147" t="str">
        <f t="shared" si="1"/>
        <v/>
      </c>
      <c r="H22" s="147" t="str">
        <f t="shared" si="1"/>
        <v/>
      </c>
      <c r="I22" s="147" t="str">
        <f t="shared" si="1"/>
        <v/>
      </c>
      <c r="J22" s="147" t="str">
        <f t="shared" si="1"/>
        <v/>
      </c>
      <c r="K22" s="147" t="str">
        <f t="shared" si="1"/>
        <v/>
      </c>
      <c r="L22" s="147" t="str">
        <f t="shared" si="1"/>
        <v/>
      </c>
      <c r="M22" s="148" t="str">
        <f t="shared" si="1"/>
        <v/>
      </c>
      <c r="N22" s="146" t="str">
        <f t="shared" si="1"/>
        <v/>
      </c>
      <c r="O22" s="147" t="str">
        <f t="shared" si="1"/>
        <v/>
      </c>
      <c r="P22" s="147" t="str">
        <f t="shared" si="1"/>
        <v/>
      </c>
      <c r="Q22" s="147" t="str">
        <f t="shared" si="1"/>
        <v/>
      </c>
      <c r="R22" s="147" t="str">
        <f t="shared" ref="R22:BI26" si="3">IF(R9="","",IF(R9&gt;0,"Fail","Pass"))</f>
        <v/>
      </c>
      <c r="S22" s="147" t="str">
        <f t="shared" si="3"/>
        <v/>
      </c>
      <c r="T22" s="147" t="str">
        <f t="shared" si="3"/>
        <v/>
      </c>
      <c r="U22" s="147" t="str">
        <f t="shared" si="3"/>
        <v/>
      </c>
      <c r="V22" s="147" t="str">
        <f t="shared" si="3"/>
        <v/>
      </c>
      <c r="W22" s="147" t="str">
        <f t="shared" si="3"/>
        <v/>
      </c>
      <c r="X22" s="147" t="str">
        <f t="shared" si="3"/>
        <v/>
      </c>
      <c r="Y22" s="148" t="str">
        <f t="shared" si="3"/>
        <v/>
      </c>
      <c r="Z22" s="146" t="str">
        <f t="shared" si="3"/>
        <v/>
      </c>
      <c r="AA22" s="147" t="str">
        <f t="shared" si="3"/>
        <v/>
      </c>
      <c r="AB22" s="147" t="str">
        <f t="shared" si="3"/>
        <v/>
      </c>
      <c r="AC22" s="147" t="str">
        <f t="shared" si="3"/>
        <v/>
      </c>
      <c r="AD22" s="147" t="str">
        <f t="shared" si="3"/>
        <v/>
      </c>
      <c r="AE22" s="147" t="str">
        <f t="shared" si="3"/>
        <v/>
      </c>
      <c r="AF22" s="147" t="str">
        <f t="shared" si="3"/>
        <v/>
      </c>
      <c r="AG22" s="147" t="str">
        <f t="shared" si="3"/>
        <v/>
      </c>
      <c r="AH22" s="147" t="str">
        <f t="shared" si="3"/>
        <v/>
      </c>
      <c r="AI22" s="147" t="str">
        <f t="shared" si="3"/>
        <v/>
      </c>
      <c r="AJ22" s="147" t="str">
        <f t="shared" si="3"/>
        <v/>
      </c>
      <c r="AK22" s="148" t="str">
        <f t="shared" si="3"/>
        <v/>
      </c>
      <c r="AL22" s="146" t="str">
        <f t="shared" si="3"/>
        <v/>
      </c>
      <c r="AM22" s="147" t="str">
        <f t="shared" si="3"/>
        <v/>
      </c>
      <c r="AN22" s="147" t="str">
        <f t="shared" si="3"/>
        <v/>
      </c>
      <c r="AO22" s="147" t="str">
        <f t="shared" si="3"/>
        <v/>
      </c>
      <c r="AP22" s="147" t="str">
        <f t="shared" si="3"/>
        <v/>
      </c>
      <c r="AQ22" s="147" t="str">
        <f t="shared" si="3"/>
        <v/>
      </c>
      <c r="AR22" s="147" t="str">
        <f t="shared" si="3"/>
        <v/>
      </c>
      <c r="AS22" s="147" t="str">
        <f t="shared" si="3"/>
        <v/>
      </c>
      <c r="AT22" s="147" t="str">
        <f t="shared" si="3"/>
        <v/>
      </c>
      <c r="AU22" s="147" t="str">
        <f t="shared" si="3"/>
        <v/>
      </c>
      <c r="AV22" s="147" t="str">
        <f t="shared" si="3"/>
        <v/>
      </c>
      <c r="AW22" s="148" t="str">
        <f t="shared" si="3"/>
        <v/>
      </c>
      <c r="AX22" s="146" t="str">
        <f t="shared" si="3"/>
        <v/>
      </c>
      <c r="AY22" s="147" t="str">
        <f t="shared" si="3"/>
        <v/>
      </c>
      <c r="AZ22" s="147" t="str">
        <f t="shared" si="3"/>
        <v/>
      </c>
      <c r="BA22" s="147" t="str">
        <f t="shared" si="3"/>
        <v/>
      </c>
      <c r="BB22" s="147" t="str">
        <f t="shared" si="3"/>
        <v/>
      </c>
      <c r="BC22" s="147" t="str">
        <f t="shared" si="3"/>
        <v/>
      </c>
      <c r="BD22" s="147" t="str">
        <f t="shared" si="3"/>
        <v/>
      </c>
      <c r="BE22" s="147" t="str">
        <f t="shared" si="3"/>
        <v/>
      </c>
      <c r="BF22" s="147" t="str">
        <f t="shared" si="3"/>
        <v/>
      </c>
      <c r="BG22" s="147" t="str">
        <f t="shared" si="3"/>
        <v/>
      </c>
      <c r="BH22" s="147" t="str">
        <f t="shared" si="3"/>
        <v/>
      </c>
      <c r="BI22" s="148" t="str">
        <f t="shared" si="3"/>
        <v/>
      </c>
    </row>
    <row r="23" spans="1:61" s="145" customFormat="1" x14ac:dyDescent="0.25">
      <c r="A23" s="196" t="s">
        <v>133</v>
      </c>
      <c r="B23" s="146" t="str">
        <f t="shared" si="1"/>
        <v/>
      </c>
      <c r="C23" s="147" t="str">
        <f t="shared" si="1"/>
        <v/>
      </c>
      <c r="D23" s="147" t="str">
        <f t="shared" si="1"/>
        <v/>
      </c>
      <c r="E23" s="147" t="str">
        <f t="shared" si="1"/>
        <v/>
      </c>
      <c r="F23" s="147" t="str">
        <f t="shared" si="1"/>
        <v/>
      </c>
      <c r="G23" s="147" t="str">
        <f t="shared" si="1"/>
        <v/>
      </c>
      <c r="H23" s="147" t="str">
        <f t="shared" si="1"/>
        <v/>
      </c>
      <c r="I23" s="147" t="str">
        <f t="shared" si="1"/>
        <v/>
      </c>
      <c r="J23" s="147" t="str">
        <f t="shared" si="1"/>
        <v/>
      </c>
      <c r="K23" s="147" t="str">
        <f t="shared" si="1"/>
        <v/>
      </c>
      <c r="L23" s="147" t="str">
        <f t="shared" si="1"/>
        <v/>
      </c>
      <c r="M23" s="148" t="str">
        <f t="shared" si="1"/>
        <v/>
      </c>
      <c r="N23" s="146" t="str">
        <f t="shared" si="1"/>
        <v/>
      </c>
      <c r="O23" s="147" t="str">
        <f t="shared" si="1"/>
        <v/>
      </c>
      <c r="P23" s="147" t="str">
        <f t="shared" si="1"/>
        <v/>
      </c>
      <c r="Q23" s="147" t="str">
        <f t="shared" si="1"/>
        <v/>
      </c>
      <c r="R23" s="147" t="str">
        <f t="shared" si="3"/>
        <v/>
      </c>
      <c r="S23" s="147" t="str">
        <f t="shared" si="3"/>
        <v/>
      </c>
      <c r="T23" s="147" t="str">
        <f t="shared" si="3"/>
        <v/>
      </c>
      <c r="U23" s="147" t="str">
        <f t="shared" si="3"/>
        <v/>
      </c>
      <c r="V23" s="147" t="str">
        <f t="shared" si="3"/>
        <v/>
      </c>
      <c r="W23" s="147" t="str">
        <f t="shared" si="3"/>
        <v/>
      </c>
      <c r="X23" s="147" t="str">
        <f t="shared" si="3"/>
        <v/>
      </c>
      <c r="Y23" s="148" t="str">
        <f t="shared" si="3"/>
        <v/>
      </c>
      <c r="Z23" s="146" t="str">
        <f t="shared" si="3"/>
        <v/>
      </c>
      <c r="AA23" s="147" t="str">
        <f t="shared" si="3"/>
        <v/>
      </c>
      <c r="AB23" s="147" t="str">
        <f t="shared" si="3"/>
        <v/>
      </c>
      <c r="AC23" s="147" t="str">
        <f t="shared" si="3"/>
        <v/>
      </c>
      <c r="AD23" s="147" t="str">
        <f t="shared" si="3"/>
        <v/>
      </c>
      <c r="AE23" s="147" t="str">
        <f t="shared" si="3"/>
        <v/>
      </c>
      <c r="AF23" s="147" t="str">
        <f t="shared" si="3"/>
        <v/>
      </c>
      <c r="AG23" s="147" t="str">
        <f t="shared" si="3"/>
        <v/>
      </c>
      <c r="AH23" s="147" t="str">
        <f t="shared" si="3"/>
        <v/>
      </c>
      <c r="AI23" s="147" t="str">
        <f t="shared" si="3"/>
        <v/>
      </c>
      <c r="AJ23" s="147" t="str">
        <f t="shared" si="3"/>
        <v/>
      </c>
      <c r="AK23" s="148" t="str">
        <f t="shared" si="3"/>
        <v/>
      </c>
      <c r="AL23" s="146" t="str">
        <f t="shared" si="3"/>
        <v/>
      </c>
      <c r="AM23" s="147" t="str">
        <f t="shared" si="3"/>
        <v/>
      </c>
      <c r="AN23" s="147" t="str">
        <f t="shared" si="3"/>
        <v/>
      </c>
      <c r="AO23" s="147" t="str">
        <f t="shared" si="3"/>
        <v/>
      </c>
      <c r="AP23" s="147" t="str">
        <f t="shared" si="3"/>
        <v/>
      </c>
      <c r="AQ23" s="147" t="str">
        <f t="shared" si="3"/>
        <v/>
      </c>
      <c r="AR23" s="147" t="str">
        <f t="shared" si="3"/>
        <v/>
      </c>
      <c r="AS23" s="147" t="str">
        <f t="shared" si="3"/>
        <v/>
      </c>
      <c r="AT23" s="147" t="str">
        <f t="shared" si="3"/>
        <v/>
      </c>
      <c r="AU23" s="147" t="str">
        <f t="shared" si="3"/>
        <v/>
      </c>
      <c r="AV23" s="147" t="str">
        <f t="shared" si="3"/>
        <v/>
      </c>
      <c r="AW23" s="148" t="str">
        <f t="shared" si="3"/>
        <v/>
      </c>
      <c r="AX23" s="146" t="str">
        <f t="shared" si="3"/>
        <v/>
      </c>
      <c r="AY23" s="147" t="str">
        <f t="shared" si="3"/>
        <v/>
      </c>
      <c r="AZ23" s="147" t="str">
        <f t="shared" si="3"/>
        <v/>
      </c>
      <c r="BA23" s="147" t="str">
        <f t="shared" si="3"/>
        <v/>
      </c>
      <c r="BB23" s="147" t="str">
        <f t="shared" si="3"/>
        <v/>
      </c>
      <c r="BC23" s="147" t="str">
        <f t="shared" si="3"/>
        <v/>
      </c>
      <c r="BD23" s="147" t="str">
        <f t="shared" si="3"/>
        <v/>
      </c>
      <c r="BE23" s="147" t="str">
        <f t="shared" si="3"/>
        <v/>
      </c>
      <c r="BF23" s="147" t="str">
        <f t="shared" si="3"/>
        <v/>
      </c>
      <c r="BG23" s="147" t="str">
        <f t="shared" si="3"/>
        <v/>
      </c>
      <c r="BH23" s="147" t="str">
        <f t="shared" si="3"/>
        <v/>
      </c>
      <c r="BI23" s="148" t="str">
        <f t="shared" si="3"/>
        <v/>
      </c>
    </row>
    <row r="24" spans="1:61" s="145" customFormat="1" x14ac:dyDescent="0.25">
      <c r="A24" s="196" t="s">
        <v>134</v>
      </c>
      <c r="B24" s="146" t="str">
        <f t="shared" si="1"/>
        <v/>
      </c>
      <c r="C24" s="147" t="str">
        <f t="shared" si="1"/>
        <v/>
      </c>
      <c r="D24" s="147" t="str">
        <f t="shared" si="1"/>
        <v/>
      </c>
      <c r="E24" s="147" t="str">
        <f t="shared" si="1"/>
        <v/>
      </c>
      <c r="F24" s="147" t="str">
        <f t="shared" si="1"/>
        <v/>
      </c>
      <c r="G24" s="147" t="str">
        <f t="shared" si="1"/>
        <v/>
      </c>
      <c r="H24" s="147" t="str">
        <f t="shared" si="1"/>
        <v/>
      </c>
      <c r="I24" s="147" t="str">
        <f t="shared" si="1"/>
        <v/>
      </c>
      <c r="J24" s="147" t="str">
        <f t="shared" si="1"/>
        <v/>
      </c>
      <c r="K24" s="147" t="str">
        <f t="shared" si="1"/>
        <v/>
      </c>
      <c r="L24" s="147" t="str">
        <f t="shared" si="1"/>
        <v/>
      </c>
      <c r="M24" s="148" t="str">
        <f t="shared" si="1"/>
        <v/>
      </c>
      <c r="N24" s="146" t="str">
        <f t="shared" si="1"/>
        <v/>
      </c>
      <c r="O24" s="147" t="str">
        <f t="shared" si="1"/>
        <v/>
      </c>
      <c r="P24" s="147" t="str">
        <f t="shared" si="1"/>
        <v/>
      </c>
      <c r="Q24" s="147" t="str">
        <f t="shared" si="1"/>
        <v/>
      </c>
      <c r="R24" s="147" t="str">
        <f t="shared" si="3"/>
        <v/>
      </c>
      <c r="S24" s="147" t="str">
        <f t="shared" si="3"/>
        <v/>
      </c>
      <c r="T24" s="147" t="str">
        <f t="shared" si="3"/>
        <v/>
      </c>
      <c r="U24" s="147" t="str">
        <f t="shared" si="3"/>
        <v/>
      </c>
      <c r="V24" s="147" t="str">
        <f t="shared" si="3"/>
        <v/>
      </c>
      <c r="W24" s="147" t="str">
        <f t="shared" si="3"/>
        <v/>
      </c>
      <c r="X24" s="147" t="str">
        <f t="shared" si="3"/>
        <v/>
      </c>
      <c r="Y24" s="148" t="str">
        <f t="shared" si="3"/>
        <v/>
      </c>
      <c r="Z24" s="146" t="str">
        <f t="shared" si="3"/>
        <v/>
      </c>
      <c r="AA24" s="147" t="str">
        <f t="shared" si="3"/>
        <v/>
      </c>
      <c r="AB24" s="147" t="str">
        <f t="shared" si="3"/>
        <v/>
      </c>
      <c r="AC24" s="147" t="str">
        <f t="shared" si="3"/>
        <v/>
      </c>
      <c r="AD24" s="147" t="str">
        <f t="shared" si="3"/>
        <v/>
      </c>
      <c r="AE24" s="147" t="str">
        <f t="shared" si="3"/>
        <v/>
      </c>
      <c r="AF24" s="147" t="str">
        <f t="shared" si="3"/>
        <v/>
      </c>
      <c r="AG24" s="147" t="str">
        <f t="shared" si="3"/>
        <v/>
      </c>
      <c r="AH24" s="147" t="str">
        <f t="shared" si="3"/>
        <v/>
      </c>
      <c r="AI24" s="147" t="str">
        <f t="shared" si="3"/>
        <v/>
      </c>
      <c r="AJ24" s="147" t="str">
        <f t="shared" si="3"/>
        <v/>
      </c>
      <c r="AK24" s="148" t="str">
        <f t="shared" si="3"/>
        <v/>
      </c>
      <c r="AL24" s="146" t="str">
        <f t="shared" si="3"/>
        <v/>
      </c>
      <c r="AM24" s="147" t="str">
        <f t="shared" si="3"/>
        <v/>
      </c>
      <c r="AN24" s="147" t="str">
        <f t="shared" si="3"/>
        <v/>
      </c>
      <c r="AO24" s="147" t="str">
        <f t="shared" si="3"/>
        <v/>
      </c>
      <c r="AP24" s="147" t="str">
        <f t="shared" si="3"/>
        <v/>
      </c>
      <c r="AQ24" s="147" t="str">
        <f t="shared" si="3"/>
        <v/>
      </c>
      <c r="AR24" s="147" t="str">
        <f t="shared" si="3"/>
        <v/>
      </c>
      <c r="AS24" s="147" t="str">
        <f t="shared" si="3"/>
        <v/>
      </c>
      <c r="AT24" s="147" t="str">
        <f t="shared" si="3"/>
        <v/>
      </c>
      <c r="AU24" s="147" t="str">
        <f t="shared" si="3"/>
        <v/>
      </c>
      <c r="AV24" s="147" t="str">
        <f t="shared" si="3"/>
        <v/>
      </c>
      <c r="AW24" s="148" t="str">
        <f t="shared" si="3"/>
        <v/>
      </c>
      <c r="AX24" s="146" t="str">
        <f t="shared" si="3"/>
        <v/>
      </c>
      <c r="AY24" s="147" t="str">
        <f t="shared" si="3"/>
        <v/>
      </c>
      <c r="AZ24" s="147" t="str">
        <f t="shared" si="3"/>
        <v/>
      </c>
      <c r="BA24" s="147" t="str">
        <f t="shared" si="3"/>
        <v/>
      </c>
      <c r="BB24" s="147" t="str">
        <f t="shared" si="3"/>
        <v/>
      </c>
      <c r="BC24" s="147" t="str">
        <f t="shared" si="3"/>
        <v/>
      </c>
      <c r="BD24" s="147" t="str">
        <f t="shared" si="3"/>
        <v/>
      </c>
      <c r="BE24" s="147" t="str">
        <f t="shared" si="3"/>
        <v/>
      </c>
      <c r="BF24" s="147" t="str">
        <f t="shared" si="3"/>
        <v/>
      </c>
      <c r="BG24" s="147" t="str">
        <f t="shared" si="3"/>
        <v/>
      </c>
      <c r="BH24" s="147" t="str">
        <f t="shared" si="3"/>
        <v/>
      </c>
      <c r="BI24" s="148" t="str">
        <f t="shared" si="3"/>
        <v/>
      </c>
    </row>
    <row r="25" spans="1:61" s="145" customFormat="1" x14ac:dyDescent="0.25">
      <c r="A25" s="197" t="s">
        <v>135</v>
      </c>
      <c r="B25" s="146" t="str">
        <f t="shared" si="1"/>
        <v/>
      </c>
      <c r="C25" s="147" t="str">
        <f t="shared" si="1"/>
        <v/>
      </c>
      <c r="D25" s="147" t="str">
        <f t="shared" si="1"/>
        <v/>
      </c>
      <c r="E25" s="147" t="str">
        <f t="shared" si="1"/>
        <v/>
      </c>
      <c r="F25" s="147" t="str">
        <f t="shared" si="1"/>
        <v/>
      </c>
      <c r="G25" s="147" t="str">
        <f t="shared" si="1"/>
        <v/>
      </c>
      <c r="H25" s="147" t="str">
        <f t="shared" si="1"/>
        <v/>
      </c>
      <c r="I25" s="147" t="str">
        <f t="shared" si="1"/>
        <v/>
      </c>
      <c r="J25" s="147" t="str">
        <f t="shared" si="1"/>
        <v/>
      </c>
      <c r="K25" s="147" t="str">
        <f t="shared" si="1"/>
        <v/>
      </c>
      <c r="L25" s="147" t="str">
        <f t="shared" si="1"/>
        <v/>
      </c>
      <c r="M25" s="148" t="str">
        <f t="shared" si="1"/>
        <v/>
      </c>
      <c r="N25" s="146" t="str">
        <f t="shared" si="1"/>
        <v/>
      </c>
      <c r="O25" s="147" t="str">
        <f t="shared" si="1"/>
        <v/>
      </c>
      <c r="P25" s="147" t="str">
        <f t="shared" si="1"/>
        <v/>
      </c>
      <c r="Q25" s="147" t="str">
        <f t="shared" si="1"/>
        <v/>
      </c>
      <c r="R25" s="147" t="str">
        <f t="shared" si="3"/>
        <v/>
      </c>
      <c r="S25" s="147" t="str">
        <f t="shared" si="3"/>
        <v/>
      </c>
      <c r="T25" s="147" t="str">
        <f t="shared" si="3"/>
        <v/>
      </c>
      <c r="U25" s="147" t="str">
        <f t="shared" si="3"/>
        <v/>
      </c>
      <c r="V25" s="147" t="str">
        <f t="shared" si="3"/>
        <v/>
      </c>
      <c r="W25" s="147" t="str">
        <f t="shared" si="3"/>
        <v/>
      </c>
      <c r="X25" s="147" t="str">
        <f t="shared" si="3"/>
        <v/>
      </c>
      <c r="Y25" s="148" t="str">
        <f t="shared" si="3"/>
        <v/>
      </c>
      <c r="Z25" s="146" t="str">
        <f t="shared" si="3"/>
        <v/>
      </c>
      <c r="AA25" s="147" t="str">
        <f t="shared" si="3"/>
        <v/>
      </c>
      <c r="AB25" s="147" t="str">
        <f t="shared" si="3"/>
        <v/>
      </c>
      <c r="AC25" s="147" t="str">
        <f t="shared" si="3"/>
        <v/>
      </c>
      <c r="AD25" s="147" t="str">
        <f t="shared" si="3"/>
        <v/>
      </c>
      <c r="AE25" s="147" t="str">
        <f t="shared" si="3"/>
        <v/>
      </c>
      <c r="AF25" s="147" t="str">
        <f t="shared" si="3"/>
        <v/>
      </c>
      <c r="AG25" s="147" t="str">
        <f t="shared" si="3"/>
        <v/>
      </c>
      <c r="AH25" s="147" t="str">
        <f t="shared" si="3"/>
        <v/>
      </c>
      <c r="AI25" s="147" t="str">
        <f t="shared" si="3"/>
        <v/>
      </c>
      <c r="AJ25" s="147" t="str">
        <f t="shared" si="3"/>
        <v/>
      </c>
      <c r="AK25" s="148" t="str">
        <f t="shared" si="3"/>
        <v/>
      </c>
      <c r="AL25" s="146" t="str">
        <f t="shared" si="3"/>
        <v/>
      </c>
      <c r="AM25" s="147" t="str">
        <f t="shared" si="3"/>
        <v/>
      </c>
      <c r="AN25" s="147" t="str">
        <f t="shared" si="3"/>
        <v/>
      </c>
      <c r="AO25" s="147" t="str">
        <f t="shared" si="3"/>
        <v/>
      </c>
      <c r="AP25" s="147" t="str">
        <f t="shared" si="3"/>
        <v/>
      </c>
      <c r="AQ25" s="147" t="str">
        <f t="shared" si="3"/>
        <v/>
      </c>
      <c r="AR25" s="147" t="str">
        <f t="shared" si="3"/>
        <v/>
      </c>
      <c r="AS25" s="147" t="str">
        <f t="shared" si="3"/>
        <v/>
      </c>
      <c r="AT25" s="147" t="str">
        <f t="shared" si="3"/>
        <v/>
      </c>
      <c r="AU25" s="147" t="str">
        <f t="shared" si="3"/>
        <v/>
      </c>
      <c r="AV25" s="147" t="str">
        <f t="shared" si="3"/>
        <v/>
      </c>
      <c r="AW25" s="148" t="str">
        <f t="shared" si="3"/>
        <v/>
      </c>
      <c r="AX25" s="146" t="str">
        <f t="shared" si="3"/>
        <v/>
      </c>
      <c r="AY25" s="147" t="str">
        <f t="shared" si="3"/>
        <v/>
      </c>
      <c r="AZ25" s="147" t="str">
        <f t="shared" si="3"/>
        <v/>
      </c>
      <c r="BA25" s="147" t="str">
        <f t="shared" si="3"/>
        <v/>
      </c>
      <c r="BB25" s="147" t="str">
        <f t="shared" si="3"/>
        <v/>
      </c>
      <c r="BC25" s="147" t="str">
        <f t="shared" si="3"/>
        <v/>
      </c>
      <c r="BD25" s="147" t="str">
        <f t="shared" si="3"/>
        <v/>
      </c>
      <c r="BE25" s="147" t="str">
        <f t="shared" si="3"/>
        <v/>
      </c>
      <c r="BF25" s="147" t="str">
        <f t="shared" si="3"/>
        <v/>
      </c>
      <c r="BG25" s="147" t="str">
        <f t="shared" si="3"/>
        <v/>
      </c>
      <c r="BH25" s="147" t="str">
        <f t="shared" si="3"/>
        <v/>
      </c>
      <c r="BI25" s="148" t="str">
        <f t="shared" si="3"/>
        <v/>
      </c>
    </row>
    <row r="26" spans="1:61" s="145" customFormat="1" ht="13" thickBot="1" x14ac:dyDescent="0.3">
      <c r="A26" s="198" t="s">
        <v>136</v>
      </c>
      <c r="B26" s="149" t="str">
        <f t="shared" si="1"/>
        <v/>
      </c>
      <c r="C26" s="150" t="str">
        <f t="shared" si="1"/>
        <v/>
      </c>
      <c r="D26" s="150" t="str">
        <f t="shared" si="1"/>
        <v/>
      </c>
      <c r="E26" s="150" t="str">
        <f t="shared" si="1"/>
        <v/>
      </c>
      <c r="F26" s="150" t="str">
        <f t="shared" si="1"/>
        <v/>
      </c>
      <c r="G26" s="150" t="str">
        <f t="shared" si="1"/>
        <v/>
      </c>
      <c r="H26" s="150" t="str">
        <f t="shared" si="1"/>
        <v/>
      </c>
      <c r="I26" s="150" t="str">
        <f t="shared" si="1"/>
        <v/>
      </c>
      <c r="J26" s="150" t="str">
        <f t="shared" si="1"/>
        <v/>
      </c>
      <c r="K26" s="150" t="str">
        <f t="shared" si="1"/>
        <v/>
      </c>
      <c r="L26" s="150" t="str">
        <f t="shared" si="1"/>
        <v/>
      </c>
      <c r="M26" s="151" t="str">
        <f t="shared" si="1"/>
        <v/>
      </c>
      <c r="N26" s="149" t="str">
        <f t="shared" si="1"/>
        <v/>
      </c>
      <c r="O26" s="150" t="str">
        <f t="shared" si="1"/>
        <v/>
      </c>
      <c r="P26" s="150" t="str">
        <f t="shared" si="1"/>
        <v/>
      </c>
      <c r="Q26" s="150" t="str">
        <f t="shared" si="1"/>
        <v/>
      </c>
      <c r="R26" s="150" t="str">
        <f t="shared" si="3"/>
        <v/>
      </c>
      <c r="S26" s="150" t="str">
        <f t="shared" si="3"/>
        <v/>
      </c>
      <c r="T26" s="150" t="str">
        <f t="shared" si="3"/>
        <v/>
      </c>
      <c r="U26" s="150" t="str">
        <f t="shared" si="3"/>
        <v/>
      </c>
      <c r="V26" s="150" t="str">
        <f t="shared" si="3"/>
        <v/>
      </c>
      <c r="W26" s="150" t="str">
        <f t="shared" si="3"/>
        <v/>
      </c>
      <c r="X26" s="150" t="str">
        <f t="shared" si="3"/>
        <v/>
      </c>
      <c r="Y26" s="151" t="str">
        <f t="shared" si="3"/>
        <v/>
      </c>
      <c r="Z26" s="149" t="str">
        <f t="shared" si="3"/>
        <v/>
      </c>
      <c r="AA26" s="150" t="str">
        <f t="shared" si="3"/>
        <v/>
      </c>
      <c r="AB26" s="150" t="str">
        <f t="shared" si="3"/>
        <v/>
      </c>
      <c r="AC26" s="150" t="str">
        <f t="shared" si="3"/>
        <v/>
      </c>
      <c r="AD26" s="150" t="str">
        <f t="shared" si="3"/>
        <v/>
      </c>
      <c r="AE26" s="150" t="str">
        <f t="shared" si="3"/>
        <v/>
      </c>
      <c r="AF26" s="150" t="str">
        <f t="shared" si="3"/>
        <v/>
      </c>
      <c r="AG26" s="150" t="str">
        <f t="shared" si="3"/>
        <v/>
      </c>
      <c r="AH26" s="150" t="str">
        <f t="shared" si="3"/>
        <v/>
      </c>
      <c r="AI26" s="150" t="str">
        <f t="shared" si="3"/>
        <v/>
      </c>
      <c r="AJ26" s="150" t="str">
        <f t="shared" si="3"/>
        <v/>
      </c>
      <c r="AK26" s="151" t="str">
        <f t="shared" si="3"/>
        <v/>
      </c>
      <c r="AL26" s="149" t="str">
        <f t="shared" si="3"/>
        <v/>
      </c>
      <c r="AM26" s="150" t="str">
        <f t="shared" si="3"/>
        <v/>
      </c>
      <c r="AN26" s="150" t="str">
        <f t="shared" si="3"/>
        <v/>
      </c>
      <c r="AO26" s="150" t="str">
        <f t="shared" si="3"/>
        <v/>
      </c>
      <c r="AP26" s="150" t="str">
        <f t="shared" si="3"/>
        <v/>
      </c>
      <c r="AQ26" s="150" t="str">
        <f t="shared" si="3"/>
        <v/>
      </c>
      <c r="AR26" s="150" t="str">
        <f t="shared" si="3"/>
        <v/>
      </c>
      <c r="AS26" s="150" t="str">
        <f t="shared" si="3"/>
        <v/>
      </c>
      <c r="AT26" s="150" t="str">
        <f t="shared" si="3"/>
        <v/>
      </c>
      <c r="AU26" s="150" t="str">
        <f t="shared" si="3"/>
        <v/>
      </c>
      <c r="AV26" s="150" t="str">
        <f t="shared" si="3"/>
        <v/>
      </c>
      <c r="AW26" s="151" t="str">
        <f t="shared" si="3"/>
        <v/>
      </c>
      <c r="AX26" s="149" t="str">
        <f t="shared" si="3"/>
        <v/>
      </c>
      <c r="AY26" s="150" t="str">
        <f t="shared" si="3"/>
        <v/>
      </c>
      <c r="AZ26" s="150" t="str">
        <f t="shared" si="3"/>
        <v/>
      </c>
      <c r="BA26" s="150" t="str">
        <f t="shared" si="3"/>
        <v/>
      </c>
      <c r="BB26" s="150" t="str">
        <f t="shared" si="3"/>
        <v/>
      </c>
      <c r="BC26" s="150" t="str">
        <f t="shared" si="3"/>
        <v/>
      </c>
      <c r="BD26" s="150" t="str">
        <f t="shared" si="3"/>
        <v/>
      </c>
      <c r="BE26" s="150" t="str">
        <f t="shared" si="3"/>
        <v/>
      </c>
      <c r="BF26" s="150" t="str">
        <f t="shared" si="3"/>
        <v/>
      </c>
      <c r="BG26" s="150" t="str">
        <f t="shared" si="3"/>
        <v/>
      </c>
      <c r="BH26" s="150" t="str">
        <f t="shared" si="3"/>
        <v/>
      </c>
      <c r="BI26" s="151" t="str">
        <f t="shared" si="3"/>
        <v/>
      </c>
    </row>
    <row r="27" spans="1:61" s="132" customFormat="1" x14ac:dyDescent="0.25">
      <c r="A27" s="139"/>
      <c r="B27" s="139"/>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39"/>
      <c r="AL27" s="139"/>
      <c r="AM27" s="139"/>
      <c r="AN27" s="139"/>
      <c r="AO27" s="139"/>
      <c r="AP27" s="139"/>
      <c r="AQ27" s="139"/>
      <c r="AR27" s="139"/>
      <c r="AS27" s="139"/>
      <c r="AT27" s="139"/>
      <c r="AU27" s="139"/>
      <c r="AV27" s="139"/>
      <c r="AW27" s="139"/>
      <c r="AX27" s="139"/>
      <c r="AY27" s="139"/>
      <c r="AZ27" s="139"/>
      <c r="BA27" s="139"/>
      <c r="BB27" s="139"/>
      <c r="BC27" s="139"/>
      <c r="BD27" s="139"/>
      <c r="BE27" s="139"/>
      <c r="BF27" s="139"/>
      <c r="BG27" s="139"/>
      <c r="BH27" s="139"/>
      <c r="BI27" s="139"/>
    </row>
    <row r="28" spans="1:61" s="140" customFormat="1" ht="13" x14ac:dyDescent="0.25">
      <c r="A28" s="277" t="s">
        <v>211</v>
      </c>
      <c r="B28" s="276" t="s">
        <v>81</v>
      </c>
      <c r="C28" s="276"/>
      <c r="D28" s="276"/>
      <c r="E28" s="276"/>
      <c r="F28" s="276"/>
      <c r="G28" s="276"/>
      <c r="H28" s="276"/>
      <c r="I28" s="276"/>
      <c r="J28" s="276"/>
      <c r="K28" s="276"/>
      <c r="L28" s="276"/>
      <c r="M28" s="276"/>
      <c r="N28" s="276" t="s">
        <v>82</v>
      </c>
      <c r="O28" s="276"/>
      <c r="P28" s="276"/>
      <c r="Q28" s="276"/>
      <c r="R28" s="276"/>
      <c r="S28" s="276"/>
      <c r="T28" s="276"/>
      <c r="U28" s="276"/>
      <c r="V28" s="276"/>
      <c r="W28" s="276"/>
      <c r="X28" s="276"/>
      <c r="Y28" s="276"/>
      <c r="Z28" s="276" t="s">
        <v>83</v>
      </c>
      <c r="AA28" s="276"/>
      <c r="AB28" s="276"/>
      <c r="AC28" s="276"/>
      <c r="AD28" s="276"/>
      <c r="AE28" s="276"/>
      <c r="AF28" s="276"/>
      <c r="AG28" s="276"/>
      <c r="AH28" s="276"/>
      <c r="AI28" s="276"/>
      <c r="AJ28" s="276"/>
      <c r="AK28" s="276"/>
      <c r="AL28" s="276" t="s">
        <v>84</v>
      </c>
      <c r="AM28" s="276"/>
      <c r="AN28" s="276"/>
      <c r="AO28" s="276"/>
      <c r="AP28" s="276"/>
      <c r="AQ28" s="276"/>
      <c r="AR28" s="276"/>
      <c r="AS28" s="276"/>
      <c r="AT28" s="276"/>
      <c r="AU28" s="276"/>
      <c r="AV28" s="276"/>
      <c r="AW28" s="276"/>
      <c r="AX28" s="276" t="s">
        <v>85</v>
      </c>
      <c r="AY28" s="276"/>
      <c r="AZ28" s="276"/>
      <c r="BA28" s="276"/>
      <c r="BB28" s="276"/>
      <c r="BC28" s="276"/>
      <c r="BD28" s="276"/>
      <c r="BE28" s="276"/>
      <c r="BF28" s="276"/>
      <c r="BG28" s="276"/>
      <c r="BH28" s="276"/>
      <c r="BI28" s="276"/>
    </row>
    <row r="29" spans="1:61" s="141" customFormat="1" ht="13.5" thickBot="1" x14ac:dyDescent="0.3">
      <c r="A29" s="285"/>
      <c r="B29" s="152">
        <v>1</v>
      </c>
      <c r="C29" s="153">
        <v>2</v>
      </c>
      <c r="D29" s="153">
        <v>3</v>
      </c>
      <c r="E29" s="153">
        <v>4</v>
      </c>
      <c r="F29" s="153">
        <v>5</v>
      </c>
      <c r="G29" s="153">
        <v>6</v>
      </c>
      <c r="H29" s="153">
        <v>7</v>
      </c>
      <c r="I29" s="153">
        <v>8</v>
      </c>
      <c r="J29" s="153">
        <v>9</v>
      </c>
      <c r="K29" s="152">
        <v>10</v>
      </c>
      <c r="L29" s="153">
        <v>11</v>
      </c>
      <c r="M29" s="153">
        <v>12</v>
      </c>
      <c r="N29" s="153">
        <v>13</v>
      </c>
      <c r="O29" s="153">
        <v>14</v>
      </c>
      <c r="P29" s="153">
        <v>15</v>
      </c>
      <c r="Q29" s="153">
        <v>16</v>
      </c>
      <c r="R29" s="153">
        <v>17</v>
      </c>
      <c r="S29" s="153">
        <v>18</v>
      </c>
      <c r="T29" s="152">
        <v>19</v>
      </c>
      <c r="U29" s="153">
        <v>20</v>
      </c>
      <c r="V29" s="153">
        <v>21</v>
      </c>
      <c r="W29" s="153">
        <v>22</v>
      </c>
      <c r="X29" s="153">
        <v>23</v>
      </c>
      <c r="Y29" s="153">
        <v>24</v>
      </c>
      <c r="Z29" s="153">
        <v>25</v>
      </c>
      <c r="AA29" s="153">
        <v>26</v>
      </c>
      <c r="AB29" s="153">
        <v>27</v>
      </c>
      <c r="AC29" s="152">
        <v>28</v>
      </c>
      <c r="AD29" s="153">
        <v>29</v>
      </c>
      <c r="AE29" s="153">
        <v>30</v>
      </c>
      <c r="AF29" s="153">
        <v>31</v>
      </c>
      <c r="AG29" s="153">
        <v>32</v>
      </c>
      <c r="AH29" s="153">
        <v>33</v>
      </c>
      <c r="AI29" s="153">
        <v>34</v>
      </c>
      <c r="AJ29" s="153">
        <v>35</v>
      </c>
      <c r="AK29" s="153">
        <v>36</v>
      </c>
      <c r="AL29" s="152">
        <v>37</v>
      </c>
      <c r="AM29" s="153">
        <v>38</v>
      </c>
      <c r="AN29" s="153">
        <v>39</v>
      </c>
      <c r="AO29" s="153">
        <v>40</v>
      </c>
      <c r="AP29" s="153">
        <v>41</v>
      </c>
      <c r="AQ29" s="153">
        <v>42</v>
      </c>
      <c r="AR29" s="153">
        <v>43</v>
      </c>
      <c r="AS29" s="153">
        <v>44</v>
      </c>
      <c r="AT29" s="153">
        <v>45</v>
      </c>
      <c r="AU29" s="152">
        <v>46</v>
      </c>
      <c r="AV29" s="153">
        <v>47</v>
      </c>
      <c r="AW29" s="153">
        <v>48</v>
      </c>
      <c r="AX29" s="153">
        <v>49</v>
      </c>
      <c r="AY29" s="153">
        <v>50</v>
      </c>
      <c r="AZ29" s="153">
        <v>51</v>
      </c>
      <c r="BA29" s="153">
        <v>52</v>
      </c>
      <c r="BB29" s="153">
        <v>53</v>
      </c>
      <c r="BC29" s="153">
        <v>54</v>
      </c>
      <c r="BD29" s="153">
        <v>55</v>
      </c>
      <c r="BE29" s="153">
        <v>56</v>
      </c>
      <c r="BF29" s="153">
        <v>57</v>
      </c>
      <c r="BG29" s="153">
        <v>58</v>
      </c>
      <c r="BH29" s="153">
        <v>59</v>
      </c>
      <c r="BI29" s="153">
        <v>60</v>
      </c>
    </row>
    <row r="30" spans="1:61" s="132" customFormat="1" ht="25.5" thickBot="1" x14ac:dyDescent="0.3">
      <c r="A30" s="154" t="s">
        <v>87</v>
      </c>
      <c r="B30" s="155">
        <f>'Paymech Calc Overview'!$C$26</f>
        <v>0</v>
      </c>
      <c r="C30" s="155">
        <f>'Paymech Calc Overview'!$C$26</f>
        <v>0</v>
      </c>
      <c r="D30" s="155">
        <f>'Paymech Calc Overview'!$C$26</f>
        <v>0</v>
      </c>
      <c r="E30" s="155">
        <f>'Paymech Calc Overview'!$C$26</f>
        <v>0</v>
      </c>
      <c r="F30" s="155">
        <f>'Paymech Calc Overview'!$C$26</f>
        <v>0</v>
      </c>
      <c r="G30" s="155">
        <f>'Paymech Calc Overview'!$C$26</f>
        <v>0</v>
      </c>
      <c r="H30" s="155">
        <f>'Paymech Calc Overview'!$C$26</f>
        <v>0</v>
      </c>
      <c r="I30" s="155">
        <f>'Paymech Calc Overview'!$C$26</f>
        <v>0</v>
      </c>
      <c r="J30" s="155">
        <f>'Paymech Calc Overview'!$C$26</f>
        <v>0</v>
      </c>
      <c r="K30" s="155">
        <f>'Paymech Calc Overview'!$C$26</f>
        <v>0</v>
      </c>
      <c r="L30" s="155">
        <f>'Paymech Calc Overview'!$C$26</f>
        <v>0</v>
      </c>
      <c r="M30" s="155">
        <f>'Paymech Calc Overview'!$C$26</f>
        <v>0</v>
      </c>
      <c r="N30" s="155">
        <f>'Paymech Calc Overview'!$C$26</f>
        <v>0</v>
      </c>
      <c r="O30" s="155">
        <f>'Paymech Calc Overview'!$C$26</f>
        <v>0</v>
      </c>
      <c r="P30" s="155">
        <f>'Paymech Calc Overview'!$C$26</f>
        <v>0</v>
      </c>
      <c r="Q30" s="155">
        <f>'Paymech Calc Overview'!$C$26</f>
        <v>0</v>
      </c>
      <c r="R30" s="155">
        <f>'Paymech Calc Overview'!$C$26</f>
        <v>0</v>
      </c>
      <c r="S30" s="155">
        <f>'Paymech Calc Overview'!$C$26</f>
        <v>0</v>
      </c>
      <c r="T30" s="155">
        <f>'Paymech Calc Overview'!$C$26</f>
        <v>0</v>
      </c>
      <c r="U30" s="155">
        <f>'Paymech Calc Overview'!$C$26</f>
        <v>0</v>
      </c>
      <c r="V30" s="155">
        <f>'Paymech Calc Overview'!$C$26</f>
        <v>0</v>
      </c>
      <c r="W30" s="155">
        <f>'Paymech Calc Overview'!$C$26</f>
        <v>0</v>
      </c>
      <c r="X30" s="155">
        <f>'Paymech Calc Overview'!$C$26</f>
        <v>0</v>
      </c>
      <c r="Y30" s="155">
        <f>'Paymech Calc Overview'!$C$26</f>
        <v>0</v>
      </c>
      <c r="Z30" s="155">
        <f>'Paymech Calc Overview'!$C$26</f>
        <v>0</v>
      </c>
      <c r="AA30" s="155">
        <f>'Paymech Calc Overview'!$C$26</f>
        <v>0</v>
      </c>
      <c r="AB30" s="155">
        <f>'Paymech Calc Overview'!$C$26</f>
        <v>0</v>
      </c>
      <c r="AC30" s="155">
        <f>'Paymech Calc Overview'!$C$26</f>
        <v>0</v>
      </c>
      <c r="AD30" s="155">
        <f>'Paymech Calc Overview'!$C$26</f>
        <v>0</v>
      </c>
      <c r="AE30" s="155">
        <f>'Paymech Calc Overview'!$C$26</f>
        <v>0</v>
      </c>
      <c r="AF30" s="155">
        <f>'Paymech Calc Overview'!$C$26</f>
        <v>0</v>
      </c>
      <c r="AG30" s="155">
        <f>'Paymech Calc Overview'!$C$26</f>
        <v>0</v>
      </c>
      <c r="AH30" s="155">
        <f>'Paymech Calc Overview'!$C$26</f>
        <v>0</v>
      </c>
      <c r="AI30" s="155">
        <f>'Paymech Calc Overview'!$C$26</f>
        <v>0</v>
      </c>
      <c r="AJ30" s="155">
        <f>'Paymech Calc Overview'!$C$26</f>
        <v>0</v>
      </c>
      <c r="AK30" s="155">
        <f>'Paymech Calc Overview'!$C$26</f>
        <v>0</v>
      </c>
      <c r="AL30" s="155">
        <f>'Paymech Calc Overview'!$C$26</f>
        <v>0</v>
      </c>
      <c r="AM30" s="155">
        <f>'Paymech Calc Overview'!$C$26</f>
        <v>0</v>
      </c>
      <c r="AN30" s="155">
        <f>'Paymech Calc Overview'!$C$26</f>
        <v>0</v>
      </c>
      <c r="AO30" s="155">
        <f>'Paymech Calc Overview'!$C$26</f>
        <v>0</v>
      </c>
      <c r="AP30" s="155">
        <f>'Paymech Calc Overview'!$C$26</f>
        <v>0</v>
      </c>
      <c r="AQ30" s="155">
        <f>'Paymech Calc Overview'!$C$26</f>
        <v>0</v>
      </c>
      <c r="AR30" s="155">
        <f>'Paymech Calc Overview'!$C$26</f>
        <v>0</v>
      </c>
      <c r="AS30" s="155">
        <f>'Paymech Calc Overview'!$C$26</f>
        <v>0</v>
      </c>
      <c r="AT30" s="155">
        <f>'Paymech Calc Overview'!$C$26</f>
        <v>0</v>
      </c>
      <c r="AU30" s="155">
        <f>'Paymech Calc Overview'!$C$26</f>
        <v>0</v>
      </c>
      <c r="AV30" s="155">
        <f>'Paymech Calc Overview'!$C$26</f>
        <v>0</v>
      </c>
      <c r="AW30" s="155">
        <f>'Paymech Calc Overview'!$C$26</f>
        <v>0</v>
      </c>
      <c r="AX30" s="155">
        <f>'Paymech Calc Overview'!$C$26</f>
        <v>0</v>
      </c>
      <c r="AY30" s="155">
        <f>'Paymech Calc Overview'!$C$26</f>
        <v>0</v>
      </c>
      <c r="AZ30" s="155">
        <f>'Paymech Calc Overview'!$C$26</f>
        <v>0</v>
      </c>
      <c r="BA30" s="155">
        <f>'Paymech Calc Overview'!$C$26</f>
        <v>0</v>
      </c>
      <c r="BB30" s="155">
        <f>'Paymech Calc Overview'!$C$26</f>
        <v>0</v>
      </c>
      <c r="BC30" s="155">
        <f>'Paymech Calc Overview'!$C$26</f>
        <v>0</v>
      </c>
      <c r="BD30" s="155">
        <f>'Paymech Calc Overview'!$C$26</f>
        <v>0</v>
      </c>
      <c r="BE30" s="155">
        <f>'Paymech Calc Overview'!$C$26</f>
        <v>0</v>
      </c>
      <c r="BF30" s="155">
        <f>'Paymech Calc Overview'!$C$26</f>
        <v>0</v>
      </c>
      <c r="BG30" s="155">
        <f>'Paymech Calc Overview'!$C$26</f>
        <v>0</v>
      </c>
      <c r="BH30" s="155">
        <f>'Paymech Calc Overview'!$C$26</f>
        <v>0</v>
      </c>
      <c r="BI30" s="156">
        <f>'Paymech Calc Overview'!$C$26</f>
        <v>0</v>
      </c>
    </row>
    <row r="31" spans="1:61" s="132" customFormat="1" x14ac:dyDescent="0.25"/>
    <row r="32" spans="1:61" s="132" customFormat="1" ht="13" x14ac:dyDescent="0.25">
      <c r="A32" s="157" t="s">
        <v>88</v>
      </c>
      <c r="B32" s="158">
        <f>IF(SUMIF(B17:B26,"Fail",'KPI Measures'!$B$15:$B$24)&gt;='KPI Measures'!$C$10,'KPI Measures'!$C$9,IF(SUM(B4:B13)&gt;=B30,B30,SUM(B4:B13)))</f>
        <v>0</v>
      </c>
      <c r="C32" s="158">
        <f>IF(SUMIF(C17:C26,"Fail",'KPI Measures'!$B$15:$B$24)&gt;='KPI Measures'!$C$10,'KPI Measures'!$C$9,IF(SUM(C4:C13)&gt;=C30,C30,SUM(C4:C13)))</f>
        <v>0</v>
      </c>
      <c r="D32" s="158">
        <f>IF(SUMIF(D17:D26,"Fail",'KPI Measures'!$B$15:$B$24)&gt;='KPI Measures'!$C$10,'KPI Measures'!$C$9,IF(SUM(D4:D13)&gt;=D30,D30,SUM(D4:D13)))</f>
        <v>0</v>
      </c>
      <c r="E32" s="158">
        <f>IF(SUMIF(E17:E26,"Fail",'KPI Measures'!$B$15:$B$24)&gt;='KPI Measures'!$C$10,'KPI Measures'!$C$9,IF(SUM(E4:E13)&gt;=E30,E30,SUM(E4:E13)))</f>
        <v>0</v>
      </c>
      <c r="F32" s="158">
        <f>IF(SUMIF(F17:F26,"Fail",'KPI Measures'!$B$15:$B$24)&gt;='KPI Measures'!$C$10,'KPI Measures'!$C$9,IF(SUM(F4:F13)&gt;=F30,F30,SUM(F4:F13)))</f>
        <v>0</v>
      </c>
      <c r="G32" s="158">
        <f>IF(SUMIF(G17:G26,"Fail",'KPI Measures'!$B$15:$B$24)&gt;='KPI Measures'!$C$10,'KPI Measures'!$C$9,IF(SUM(G4:G13)&gt;=G30,G30,SUM(G4:G13)))</f>
        <v>0</v>
      </c>
      <c r="H32" s="158">
        <f>IF(SUMIF(H17:H26,"Fail",'KPI Measures'!$B$15:$B$24)&gt;='KPI Measures'!$C$10,'KPI Measures'!$C$9,IF(SUM(H4:H13)&gt;=H30,H30,SUM(H4:H13)))</f>
        <v>0</v>
      </c>
      <c r="I32" s="158">
        <f>IF(SUMIF(I17:I26,"Fail",'KPI Measures'!$B$15:$B$24)&gt;='KPI Measures'!$C$10,'KPI Measures'!$C$9,IF(SUM(I4:I13)&gt;=I30,I30,SUM(I4:I13)))</f>
        <v>0</v>
      </c>
      <c r="J32" s="158">
        <f>IF(SUMIF(J17:J26,"Fail",'KPI Measures'!$B$15:$B$24)&gt;='KPI Measures'!$C$10,'KPI Measures'!$C$9,IF(SUM(J4:J13)&gt;=J30,J30,SUM(J4:J13)))</f>
        <v>0</v>
      </c>
      <c r="K32" s="158">
        <f>IF(SUMIF(K17:K26,"Fail",'KPI Measures'!$B$15:$B$24)&gt;='KPI Measures'!$C$10,'KPI Measures'!$C$9,IF(SUM(K4:K13)&gt;=K30,K30,SUM(K4:K13)))</f>
        <v>0</v>
      </c>
      <c r="L32" s="158">
        <f>IF(SUMIF(L17:L26,"Fail",'KPI Measures'!$B$15:$B$24)&gt;='KPI Measures'!$C$10,'KPI Measures'!$C$9,IF(SUM(L4:L13)&gt;=L30,L30,SUM(L4:L13)))</f>
        <v>0</v>
      </c>
      <c r="M32" s="158">
        <f>IF(SUMIF(M17:M26,"Fail",'KPI Measures'!$B$15:$B$24)&gt;='KPI Measures'!$C$10,'KPI Measures'!$C$9,IF(SUM(M4:M13)&gt;=M30,M30,SUM(M4:M13)))</f>
        <v>0</v>
      </c>
      <c r="N32" s="158">
        <f>IF(SUMIF(N17:N26,"Fail",'KPI Measures'!$B$15:$B$24)&gt;='KPI Measures'!$C$10,'KPI Measures'!$C$9,IF(SUM(N4:N13)&gt;=N30,N30,SUM(N4:N13)))</f>
        <v>0</v>
      </c>
      <c r="O32" s="158">
        <f>IF(SUMIF(O17:O26,"Fail",'KPI Measures'!$B$15:$B$24)&gt;='KPI Measures'!$C$10,'KPI Measures'!$C$9,IF(SUM(O4:O13)&gt;=O30,O30,SUM(O4:O13)))</f>
        <v>0</v>
      </c>
      <c r="P32" s="158">
        <f>IF(SUMIF(P17:P26,"Fail",'KPI Measures'!$B$15:$B$24)&gt;='KPI Measures'!$C$10,'KPI Measures'!$C$9,IF(SUM(P4:P13)&gt;=P30,P30,SUM(P4:P13)))</f>
        <v>0</v>
      </c>
      <c r="Q32" s="158">
        <f>IF(SUMIF(Q17:Q26,"Fail",'KPI Measures'!$B$15:$B$24)&gt;='KPI Measures'!$C$10,'KPI Measures'!$C$9,IF(SUM(Q4:Q13)&gt;=Q30,Q30,SUM(Q4:Q13)))</f>
        <v>0</v>
      </c>
      <c r="R32" s="158">
        <f>IF(SUMIF(R17:R26,"Fail",'KPI Measures'!$B$15:$B$24)&gt;='KPI Measures'!$C$10,'KPI Measures'!$C$9,IF(SUM(R4:R13)&gt;=R30,R30,SUM(R4:R13)))</f>
        <v>0</v>
      </c>
      <c r="S32" s="158">
        <f>IF(SUMIF(S17:S26,"Fail",'KPI Measures'!$B$15:$B$24)&gt;='KPI Measures'!$C$10,'KPI Measures'!$C$9,IF(SUM(S4:S13)&gt;=S30,S30,SUM(S4:S13)))</f>
        <v>0</v>
      </c>
      <c r="T32" s="158">
        <f>IF(SUMIF(T17:T26,"Fail",'KPI Measures'!$B$15:$B$24)&gt;='KPI Measures'!$C$10,'KPI Measures'!$C$9,IF(SUM(T4:T13)&gt;=T30,T30,SUM(T4:T13)))</f>
        <v>0</v>
      </c>
      <c r="U32" s="158">
        <f>IF(SUMIF(U17:U26,"Fail",'KPI Measures'!$B$15:$B$24)&gt;='KPI Measures'!$C$10,'KPI Measures'!$C$9,IF(SUM(U4:U13)&gt;=U30,U30,SUM(U4:U13)))</f>
        <v>0</v>
      </c>
      <c r="V32" s="158">
        <f>IF(SUMIF(V17:V26,"Fail",'KPI Measures'!$B$15:$B$24)&gt;='KPI Measures'!$C$10,'KPI Measures'!$C$9,IF(SUM(V4:V13)&gt;=V30,V30,SUM(V4:V13)))</f>
        <v>0</v>
      </c>
      <c r="W32" s="158">
        <f>IF(SUMIF(W17:W26,"Fail",'KPI Measures'!$B$15:$B$24)&gt;='KPI Measures'!$C$10,'KPI Measures'!$C$9,IF(SUM(W4:W13)&gt;=W30,W30,SUM(W4:W13)))</f>
        <v>0</v>
      </c>
      <c r="X32" s="158">
        <f>IF(SUMIF(X17:X26,"Fail",'KPI Measures'!$B$15:$B$24)&gt;='KPI Measures'!$C$10,'KPI Measures'!$C$9,IF(SUM(X4:X13)&gt;=X30,X30,SUM(X4:X13)))</f>
        <v>0</v>
      </c>
      <c r="Y32" s="158">
        <f>IF(SUMIF(Y17:Y26,"Fail",'KPI Measures'!$B$15:$B$24)&gt;='KPI Measures'!$C$10,'KPI Measures'!$C$9,IF(SUM(Y4:Y13)&gt;=Y30,Y30,SUM(Y4:Y13)))</f>
        <v>0</v>
      </c>
      <c r="Z32" s="158">
        <f>IF(SUMIF(Z17:Z26,"Fail",'KPI Measures'!$B$15:$B$24)&gt;='KPI Measures'!$C$10,'KPI Measures'!$C$9,IF(SUM(Z4:Z13)&gt;=Z30,Z30,SUM(Z4:Z13)))</f>
        <v>0</v>
      </c>
      <c r="AA32" s="158">
        <f>IF(SUMIF(AA17:AA26,"Fail",'KPI Measures'!$B$15:$B$24)&gt;='KPI Measures'!$C$10,'KPI Measures'!$C$9,IF(SUM(AA4:AA13)&gt;=AA30,AA30,SUM(AA4:AA13)))</f>
        <v>0</v>
      </c>
      <c r="AB32" s="158">
        <f>IF(SUMIF(AB17:AB26,"Fail",'KPI Measures'!$B$15:$B$24)&gt;='KPI Measures'!$C$10,'KPI Measures'!$C$9,IF(SUM(AB4:AB13)&gt;=AB30,AB30,SUM(AB4:AB13)))</f>
        <v>0</v>
      </c>
      <c r="AC32" s="158">
        <f>IF(SUMIF(AC17:AC26,"Fail",'KPI Measures'!$B$15:$B$24)&gt;='KPI Measures'!$C$10,'KPI Measures'!$C$9,IF(SUM(AC4:AC13)&gt;=AC30,AC30,SUM(AC4:AC13)))</f>
        <v>0</v>
      </c>
      <c r="AD32" s="158">
        <f>IF(SUMIF(AD17:AD26,"Fail",'KPI Measures'!$B$15:$B$24)&gt;='KPI Measures'!$C$10,'KPI Measures'!$C$9,IF(SUM(AD4:AD13)&gt;=AD30,AD30,SUM(AD4:AD13)))</f>
        <v>0</v>
      </c>
      <c r="AE32" s="158">
        <f>IF(SUMIF(AE17:AE26,"Fail",'KPI Measures'!$B$15:$B$24)&gt;='KPI Measures'!$C$10,'KPI Measures'!$C$9,IF(SUM(AE4:AE13)&gt;=AE30,AE30,SUM(AE4:AE13)))</f>
        <v>0</v>
      </c>
      <c r="AF32" s="158">
        <f>IF(SUMIF(AF17:AF26,"Fail",'KPI Measures'!$B$15:$B$24)&gt;='KPI Measures'!$C$10,'KPI Measures'!$C$9,IF(SUM(AF4:AF13)&gt;=AF30,AF30,SUM(AF4:AF13)))</f>
        <v>0</v>
      </c>
      <c r="AG32" s="158">
        <f>IF(SUMIF(AG17:AG26,"Fail",'KPI Measures'!$B$15:$B$24)&gt;='KPI Measures'!$C$10,'KPI Measures'!$C$9,IF(SUM(AG4:AG13)&gt;=AG30,AG30,SUM(AG4:AG13)))</f>
        <v>0</v>
      </c>
      <c r="AH32" s="158">
        <f>IF(SUMIF(AH17:AH26,"Fail",'KPI Measures'!$B$15:$B$24)&gt;='KPI Measures'!$C$10,'KPI Measures'!$C$9,IF(SUM(AH4:AH13)&gt;=AH30,AH30,SUM(AH4:AH13)))</f>
        <v>0</v>
      </c>
      <c r="AI32" s="158">
        <f>IF(SUMIF(AI17:AI26,"Fail",'KPI Measures'!$B$15:$B$24)&gt;='KPI Measures'!$C$10,'KPI Measures'!$C$9,IF(SUM(AI4:AI13)&gt;=AI30,AI30,SUM(AI4:AI13)))</f>
        <v>0</v>
      </c>
      <c r="AJ32" s="158">
        <f>IF(SUMIF(AJ17:AJ26,"Fail",'KPI Measures'!$B$15:$B$24)&gt;='KPI Measures'!$C$10,'KPI Measures'!$C$9,IF(SUM(AJ4:AJ13)&gt;=AJ30,AJ30,SUM(AJ4:AJ13)))</f>
        <v>0</v>
      </c>
      <c r="AK32" s="158">
        <f>IF(SUMIF(AK17:AK26,"Fail",'KPI Measures'!$B$15:$B$24)&gt;='KPI Measures'!$C$10,'KPI Measures'!$C$9,IF(SUM(AK4:AK13)&gt;=AK30,AK30,SUM(AK4:AK13)))</f>
        <v>0</v>
      </c>
      <c r="AL32" s="158">
        <f>IF(SUMIF(AL17:AL26,"Fail",'KPI Measures'!$B$15:$B$24)&gt;='KPI Measures'!$C$10,'KPI Measures'!$C$9,IF(SUM(AL4:AL13)&gt;=AL30,AL30,SUM(AL4:AL13)))</f>
        <v>0</v>
      </c>
      <c r="AM32" s="158">
        <f>IF(SUMIF(AM17:AM26,"Fail",'KPI Measures'!$B$15:$B$24)&gt;='KPI Measures'!$C$10,'KPI Measures'!$C$9,IF(SUM(AM4:AM13)&gt;=AM30,AM30,SUM(AM4:AM13)))</f>
        <v>0</v>
      </c>
      <c r="AN32" s="158">
        <f>IF(SUMIF(AN17:AN26,"Fail",'KPI Measures'!$B$15:$B$24)&gt;='KPI Measures'!$C$10,'KPI Measures'!$C$9,IF(SUM(AN4:AN13)&gt;=AN30,AN30,SUM(AN4:AN13)))</f>
        <v>0</v>
      </c>
      <c r="AO32" s="158">
        <f>IF(SUMIF(AO17:AO26,"Fail",'KPI Measures'!$B$15:$B$24)&gt;='KPI Measures'!$C$10,'KPI Measures'!$C$9,IF(SUM(AO4:AO13)&gt;=AO30,AO30,SUM(AO4:AO13)))</f>
        <v>0</v>
      </c>
      <c r="AP32" s="158">
        <f>IF(SUMIF(AP17:AP26,"Fail",'KPI Measures'!$B$15:$B$24)&gt;='KPI Measures'!$C$10,'KPI Measures'!$C$9,IF(SUM(AP4:AP13)&gt;=AP30,AP30,SUM(AP4:AP13)))</f>
        <v>0</v>
      </c>
      <c r="AQ32" s="158">
        <f>IF(SUMIF(AQ17:AQ26,"Fail",'KPI Measures'!$B$15:$B$24)&gt;='KPI Measures'!$C$10,'KPI Measures'!$C$9,IF(SUM(AQ4:AQ13)&gt;=AQ30,AQ30,SUM(AQ4:AQ13)))</f>
        <v>0</v>
      </c>
      <c r="AR32" s="158">
        <f>IF(SUMIF(AR17:AR26,"Fail",'KPI Measures'!$B$15:$B$24)&gt;='KPI Measures'!$C$10,'KPI Measures'!$C$9,IF(SUM(AR4:AR13)&gt;=AR30,AR30,SUM(AR4:AR13)))</f>
        <v>0</v>
      </c>
      <c r="AS32" s="158">
        <f>IF(SUMIF(AS17:AS26,"Fail",'KPI Measures'!$B$15:$B$24)&gt;='KPI Measures'!$C$10,'KPI Measures'!$C$9,IF(SUM(AS4:AS13)&gt;=AS30,AS30,SUM(AS4:AS13)))</f>
        <v>0</v>
      </c>
      <c r="AT32" s="158">
        <f>IF(SUMIF(AT17:AT26,"Fail",'KPI Measures'!$B$15:$B$24)&gt;='KPI Measures'!$C$10,'KPI Measures'!$C$9,IF(SUM(AT4:AT13)&gt;=AT30,AT30,SUM(AT4:AT13)))</f>
        <v>0</v>
      </c>
      <c r="AU32" s="158">
        <f>IF(SUMIF(AU17:AU26,"Fail",'KPI Measures'!$B$15:$B$24)&gt;='KPI Measures'!$C$10,'KPI Measures'!$C$9,IF(SUM(AU4:AU13)&gt;=AU30,AU30,SUM(AU4:AU13)))</f>
        <v>0</v>
      </c>
      <c r="AV32" s="158">
        <f>IF(SUMIF(AV17:AV26,"Fail",'KPI Measures'!$B$15:$B$24)&gt;='KPI Measures'!$C$10,'KPI Measures'!$C$9,IF(SUM(AV4:AV13)&gt;=AV30,AV30,SUM(AV4:AV13)))</f>
        <v>0</v>
      </c>
      <c r="AW32" s="158">
        <f>IF(SUMIF(AW17:AW26,"Fail",'KPI Measures'!$B$15:$B$24)&gt;='KPI Measures'!$C$10,'KPI Measures'!$C$9,IF(SUM(AW4:AW13)&gt;=AW30,AW30,SUM(AW4:AW13)))</f>
        <v>0</v>
      </c>
      <c r="AX32" s="158">
        <f>IF(SUMIF(AX17:AX26,"Fail",'KPI Measures'!$B$15:$B$24)&gt;='KPI Measures'!$C$10,'KPI Measures'!$C$9,IF(SUM(AX4:AX13)&gt;=AX30,AX30,SUM(AX4:AX13)))</f>
        <v>0</v>
      </c>
      <c r="AY32" s="158">
        <f>IF(SUMIF(AY17:AY26,"Fail",'KPI Measures'!$B$15:$B$24)&gt;='KPI Measures'!$C$10,'KPI Measures'!$C$9,IF(SUM(AY4:AY13)&gt;=AY30,AY30,SUM(AY4:AY13)))</f>
        <v>0</v>
      </c>
      <c r="AZ32" s="158">
        <f>IF(SUMIF(AZ17:AZ26,"Fail",'KPI Measures'!$B$15:$B$24)&gt;='KPI Measures'!$C$10,'KPI Measures'!$C$9,IF(SUM(AZ4:AZ13)&gt;=AZ30,AZ30,SUM(AZ4:AZ13)))</f>
        <v>0</v>
      </c>
      <c r="BA32" s="158">
        <f>IF(SUMIF(BA17:BA26,"Fail",'KPI Measures'!$B$15:$B$24)&gt;='KPI Measures'!$C$10,'KPI Measures'!$C$9,IF(SUM(BA4:BA13)&gt;=BA30,BA30,SUM(BA4:BA13)))</f>
        <v>0</v>
      </c>
      <c r="BB32" s="158">
        <f>IF(SUMIF(BB17:BB26,"Fail",'KPI Measures'!$B$15:$B$24)&gt;='KPI Measures'!$C$10,'KPI Measures'!$C$9,IF(SUM(BB4:BB13)&gt;=BB30,BB30,SUM(BB4:BB13)))</f>
        <v>0</v>
      </c>
      <c r="BC32" s="158">
        <f>IF(SUMIF(BC17:BC26,"Fail",'KPI Measures'!$B$15:$B$24)&gt;='KPI Measures'!$C$10,'KPI Measures'!$C$9,IF(SUM(BC4:BC13)&gt;=BC30,BC30,SUM(BC4:BC13)))</f>
        <v>0</v>
      </c>
      <c r="BD32" s="158">
        <f>IF(SUMIF(BD17:BD26,"Fail",'KPI Measures'!$B$15:$B$24)&gt;='KPI Measures'!$C$10,'KPI Measures'!$C$9,IF(SUM(BD4:BD13)&gt;=BD30,BD30,SUM(BD4:BD13)))</f>
        <v>0</v>
      </c>
      <c r="BE32" s="158">
        <f>IF(SUMIF(BE17:BE26,"Fail",'KPI Measures'!$B$15:$B$24)&gt;='KPI Measures'!$C$10,'KPI Measures'!$C$9,IF(SUM(BE4:BE13)&gt;=BE30,BE30,SUM(BE4:BE13)))</f>
        <v>0</v>
      </c>
      <c r="BF32" s="158">
        <f>IF(SUMIF(BF17:BF26,"Fail",'KPI Measures'!$B$15:$B$24)&gt;='KPI Measures'!$C$10,'KPI Measures'!$C$9,IF(SUM(BF4:BF13)&gt;=BF30,BF30,SUM(BF4:BF13)))</f>
        <v>0</v>
      </c>
      <c r="BG32" s="158">
        <f>IF(SUMIF(BG17:BG26,"Fail",'KPI Measures'!$B$15:$B$24)&gt;='KPI Measures'!$C$10,'KPI Measures'!$C$9,IF(SUM(BG4:BG13)&gt;=BG30,BG30,SUM(BG4:BG13)))</f>
        <v>0</v>
      </c>
      <c r="BH32" s="158">
        <f>IF(SUMIF(BH17:BH26,"Fail",'KPI Measures'!$B$15:$B$24)&gt;='KPI Measures'!$C$10,'KPI Measures'!$C$9,IF(SUM(BH4:BH13)&gt;=BH30,BH30,SUM(BH4:BH13)))</f>
        <v>0</v>
      </c>
      <c r="BI32" s="158">
        <f>IF(SUMIF(BI17:BI26,"Fail",'KPI Measures'!$B$15:$B$24)&gt;='KPI Measures'!$C$10,'KPI Measures'!$C$9,IF(SUM(BI4:BI13)&gt;=BI30,BI30,SUM(BI4:BI13)))</f>
        <v>0</v>
      </c>
    </row>
    <row r="33" spans="1:65" s="132" customFormat="1" x14ac:dyDescent="0.25"/>
    <row r="34" spans="1:65" s="132" customFormat="1" ht="13" thickBot="1" x14ac:dyDescent="0.3"/>
    <row r="35" spans="1:65" ht="25.5" customHeight="1" thickBot="1" x14ac:dyDescent="0.3">
      <c r="A35" s="282" t="s">
        <v>212</v>
      </c>
      <c r="B35" s="283"/>
      <c r="C35" s="283"/>
      <c r="D35" s="283"/>
      <c r="E35" s="283"/>
      <c r="F35" s="283"/>
      <c r="G35" s="283"/>
      <c r="H35" s="283"/>
      <c r="I35" s="284"/>
      <c r="J35" s="189"/>
      <c r="K35" s="132"/>
      <c r="L35" s="132"/>
      <c r="M35" s="132"/>
      <c r="N35" s="132"/>
      <c r="O35" s="132"/>
      <c r="P35" s="132"/>
      <c r="Q35" s="132"/>
      <c r="R35" s="132"/>
      <c r="S35" s="132"/>
      <c r="T35" s="132"/>
      <c r="U35" s="132"/>
      <c r="V35" s="132"/>
      <c r="W35" s="132"/>
      <c r="X35" s="132"/>
      <c r="Y35" s="132"/>
      <c r="Z35" s="132"/>
      <c r="AA35" s="132"/>
      <c r="AB35" s="132"/>
      <c r="AC35" s="132"/>
      <c r="AD35" s="132"/>
      <c r="AE35" s="132"/>
      <c r="AF35" s="132"/>
      <c r="AG35" s="132"/>
      <c r="AH35" s="132"/>
      <c r="AI35" s="132"/>
      <c r="AJ35" s="132"/>
      <c r="AK35" s="132"/>
      <c r="AL35" s="132"/>
      <c r="AM35" s="132"/>
      <c r="AN35" s="132"/>
      <c r="AO35" s="132"/>
      <c r="AP35" s="132"/>
      <c r="AQ35" s="132"/>
      <c r="AR35" s="132"/>
      <c r="AS35" s="132"/>
      <c r="AT35" s="132"/>
      <c r="AU35" s="132"/>
      <c r="AV35" s="132"/>
      <c r="AW35" s="132"/>
      <c r="AX35" s="132"/>
      <c r="AY35" s="132"/>
      <c r="AZ35" s="132"/>
      <c r="BA35" s="132"/>
      <c r="BB35" s="132"/>
      <c r="BC35" s="132"/>
      <c r="BD35" s="132"/>
      <c r="BE35" s="132"/>
      <c r="BF35" s="132"/>
      <c r="BG35" s="132"/>
      <c r="BH35" s="132"/>
      <c r="BI35" s="132"/>
      <c r="BJ35" s="132"/>
      <c r="BK35" s="132"/>
      <c r="BL35" s="132"/>
      <c r="BM35" s="132"/>
    </row>
    <row r="36" spans="1:65" x14ac:dyDescent="0.25">
      <c r="A36" s="159" t="s">
        <v>89</v>
      </c>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132"/>
      <c r="AD36" s="132"/>
      <c r="AE36" s="132"/>
      <c r="AF36" s="132"/>
      <c r="AG36" s="132"/>
      <c r="AH36" s="132"/>
      <c r="AI36" s="132"/>
      <c r="AJ36" s="132"/>
      <c r="AK36" s="132"/>
      <c r="AL36" s="132"/>
      <c r="AM36" s="132"/>
      <c r="AN36" s="132"/>
      <c r="AO36" s="132"/>
      <c r="AP36" s="132"/>
      <c r="AQ36" s="132"/>
      <c r="AR36" s="132"/>
      <c r="AS36" s="132"/>
      <c r="AT36" s="132"/>
      <c r="AU36" s="132"/>
      <c r="AV36" s="132"/>
      <c r="AW36" s="132"/>
      <c r="AX36" s="132"/>
      <c r="AY36" s="132"/>
      <c r="AZ36" s="132"/>
      <c r="BA36" s="132"/>
      <c r="BB36" s="132"/>
      <c r="BC36" s="132"/>
      <c r="BD36" s="132"/>
      <c r="BE36" s="132"/>
      <c r="BF36" s="132"/>
      <c r="BG36" s="132"/>
      <c r="BH36" s="132"/>
      <c r="BI36" s="132"/>
      <c r="BJ36" s="132"/>
      <c r="BK36" s="132"/>
      <c r="BL36" s="132"/>
      <c r="BM36" s="132"/>
    </row>
    <row r="37" spans="1:65" ht="13" x14ac:dyDescent="0.25">
      <c r="A37" s="160">
        <f>'Paymech Calc Overview'!C8</f>
        <v>0</v>
      </c>
      <c r="B37" s="279" t="s">
        <v>90</v>
      </c>
      <c r="C37" s="280"/>
      <c r="D37" s="280"/>
      <c r="E37" s="280"/>
      <c r="F37" s="280"/>
      <c r="G37" s="280"/>
      <c r="H37" s="280"/>
      <c r="I37" s="280"/>
      <c r="J37" s="280"/>
      <c r="K37" s="280"/>
      <c r="L37" s="280"/>
      <c r="M37" s="281"/>
      <c r="N37" s="279" t="s">
        <v>91</v>
      </c>
      <c r="O37" s="280"/>
      <c r="P37" s="280"/>
      <c r="Q37" s="280"/>
      <c r="R37" s="280"/>
      <c r="S37" s="280"/>
      <c r="T37" s="280"/>
      <c r="U37" s="280"/>
      <c r="V37" s="280"/>
      <c r="W37" s="280"/>
      <c r="X37" s="280"/>
      <c r="Y37" s="281"/>
      <c r="Z37" s="279" t="s">
        <v>92</v>
      </c>
      <c r="AA37" s="280"/>
      <c r="AB37" s="280"/>
      <c r="AC37" s="280"/>
      <c r="AD37" s="280"/>
      <c r="AE37" s="280"/>
      <c r="AF37" s="280"/>
      <c r="AG37" s="280"/>
      <c r="AH37" s="280"/>
      <c r="AI37" s="280"/>
      <c r="AJ37" s="280"/>
      <c r="AK37" s="281"/>
      <c r="AL37" s="279" t="s">
        <v>93</v>
      </c>
      <c r="AM37" s="280"/>
      <c r="AN37" s="280"/>
      <c r="AO37" s="280"/>
      <c r="AP37" s="280"/>
      <c r="AQ37" s="280"/>
      <c r="AR37" s="280"/>
      <c r="AS37" s="280"/>
      <c r="AT37" s="280"/>
      <c r="AU37" s="280"/>
      <c r="AV37" s="280"/>
      <c r="AW37" s="281"/>
      <c r="AX37" s="279" t="s">
        <v>94</v>
      </c>
      <c r="AY37" s="280"/>
      <c r="AZ37" s="280"/>
      <c r="BA37" s="280"/>
      <c r="BB37" s="280"/>
      <c r="BC37" s="280"/>
      <c r="BD37" s="280"/>
      <c r="BE37" s="280"/>
      <c r="BF37" s="280"/>
      <c r="BG37" s="280"/>
      <c r="BH37" s="280"/>
      <c r="BI37" s="281"/>
      <c r="BJ37" s="161"/>
      <c r="BK37" s="161"/>
      <c r="BL37" s="132"/>
    </row>
    <row r="38" spans="1:65" ht="91.5" thickBot="1" x14ac:dyDescent="0.3">
      <c r="A38" s="162" t="s">
        <v>95</v>
      </c>
      <c r="B38" s="163">
        <v>1</v>
      </c>
      <c r="C38" s="164">
        <v>2</v>
      </c>
      <c r="D38" s="164">
        <v>3</v>
      </c>
      <c r="E38" s="164">
        <v>4</v>
      </c>
      <c r="F38" s="164">
        <v>5</v>
      </c>
      <c r="G38" s="164">
        <v>6</v>
      </c>
      <c r="H38" s="164">
        <v>7</v>
      </c>
      <c r="I38" s="164">
        <v>8</v>
      </c>
      <c r="J38" s="164">
        <v>9</v>
      </c>
      <c r="K38" s="163">
        <v>10</v>
      </c>
      <c r="L38" s="164">
        <v>11</v>
      </c>
      <c r="M38" s="164">
        <v>12</v>
      </c>
      <c r="N38" s="164">
        <v>13</v>
      </c>
      <c r="O38" s="164">
        <v>14</v>
      </c>
      <c r="P38" s="164">
        <v>15</v>
      </c>
      <c r="Q38" s="164">
        <v>16</v>
      </c>
      <c r="R38" s="164">
        <v>17</v>
      </c>
      <c r="S38" s="164">
        <v>18</v>
      </c>
      <c r="T38" s="164">
        <v>19</v>
      </c>
      <c r="U38" s="164">
        <v>20</v>
      </c>
      <c r="V38" s="164">
        <v>21</v>
      </c>
      <c r="W38" s="164">
        <v>22</v>
      </c>
      <c r="X38" s="164">
        <v>23</v>
      </c>
      <c r="Y38" s="164">
        <v>24</v>
      </c>
      <c r="Z38" s="164">
        <v>25</v>
      </c>
      <c r="AA38" s="164">
        <v>26</v>
      </c>
      <c r="AB38" s="164">
        <v>27</v>
      </c>
      <c r="AC38" s="164">
        <v>28</v>
      </c>
      <c r="AD38" s="164">
        <v>29</v>
      </c>
      <c r="AE38" s="164">
        <v>30</v>
      </c>
      <c r="AF38" s="164">
        <v>31</v>
      </c>
      <c r="AG38" s="164">
        <v>32</v>
      </c>
      <c r="AH38" s="164">
        <v>33</v>
      </c>
      <c r="AI38" s="164">
        <v>34</v>
      </c>
      <c r="AJ38" s="164">
        <v>35</v>
      </c>
      <c r="AK38" s="164">
        <v>36</v>
      </c>
      <c r="AL38" s="164">
        <v>37</v>
      </c>
      <c r="AM38" s="164">
        <v>38</v>
      </c>
      <c r="AN38" s="164">
        <v>39</v>
      </c>
      <c r="AO38" s="164">
        <v>40</v>
      </c>
      <c r="AP38" s="164">
        <v>41</v>
      </c>
      <c r="AQ38" s="164">
        <v>42</v>
      </c>
      <c r="AR38" s="164">
        <v>43</v>
      </c>
      <c r="AS38" s="164">
        <v>44</v>
      </c>
      <c r="AT38" s="164">
        <v>45</v>
      </c>
      <c r="AU38" s="164">
        <v>46</v>
      </c>
      <c r="AV38" s="164">
        <v>47</v>
      </c>
      <c r="AW38" s="164">
        <v>48</v>
      </c>
      <c r="AX38" s="164">
        <v>49</v>
      </c>
      <c r="AY38" s="164">
        <v>50</v>
      </c>
      <c r="AZ38" s="164">
        <v>51</v>
      </c>
      <c r="BA38" s="164">
        <v>52</v>
      </c>
      <c r="BB38" s="164">
        <v>53</v>
      </c>
      <c r="BC38" s="164">
        <v>54</v>
      </c>
      <c r="BD38" s="164">
        <v>55</v>
      </c>
      <c r="BE38" s="164">
        <v>56</v>
      </c>
      <c r="BF38" s="164">
        <v>57</v>
      </c>
      <c r="BG38" s="164">
        <v>58</v>
      </c>
      <c r="BH38" s="164">
        <v>59</v>
      </c>
      <c r="BI38" s="164">
        <v>60</v>
      </c>
      <c r="BJ38" s="162" t="s">
        <v>96</v>
      </c>
      <c r="BK38" s="162" t="s">
        <v>124</v>
      </c>
      <c r="BL38" s="132"/>
    </row>
    <row r="39" spans="1:65" ht="13" thickBot="1" x14ac:dyDescent="0.3">
      <c r="A39" s="190" t="s">
        <v>127</v>
      </c>
      <c r="B39" s="165">
        <f>B4</f>
        <v>0</v>
      </c>
      <c r="C39" s="165">
        <f t="shared" ref="C39:BI43" si="4">C4</f>
        <v>0</v>
      </c>
      <c r="D39" s="165">
        <f t="shared" si="4"/>
        <v>0</v>
      </c>
      <c r="E39" s="165">
        <f t="shared" si="4"/>
        <v>0</v>
      </c>
      <c r="F39" s="165">
        <f t="shared" si="4"/>
        <v>0</v>
      </c>
      <c r="G39" s="165">
        <f t="shared" si="4"/>
        <v>0</v>
      </c>
      <c r="H39" s="165">
        <f t="shared" si="4"/>
        <v>0</v>
      </c>
      <c r="I39" s="165">
        <f t="shared" si="4"/>
        <v>0</v>
      </c>
      <c r="J39" s="165">
        <f t="shared" si="4"/>
        <v>0</v>
      </c>
      <c r="K39" s="165">
        <f t="shared" si="4"/>
        <v>0</v>
      </c>
      <c r="L39" s="165">
        <f t="shared" si="4"/>
        <v>0</v>
      </c>
      <c r="M39" s="165">
        <f t="shared" si="4"/>
        <v>0</v>
      </c>
      <c r="N39" s="165">
        <f t="shared" si="4"/>
        <v>0</v>
      </c>
      <c r="O39" s="165">
        <f t="shared" si="4"/>
        <v>0</v>
      </c>
      <c r="P39" s="165">
        <f t="shared" si="4"/>
        <v>0</v>
      </c>
      <c r="Q39" s="165">
        <f t="shared" si="4"/>
        <v>0</v>
      </c>
      <c r="R39" s="165">
        <f t="shared" si="4"/>
        <v>0</v>
      </c>
      <c r="S39" s="165">
        <f t="shared" si="4"/>
        <v>0</v>
      </c>
      <c r="T39" s="165">
        <f t="shared" si="4"/>
        <v>0</v>
      </c>
      <c r="U39" s="165">
        <f t="shared" si="4"/>
        <v>0</v>
      </c>
      <c r="V39" s="165">
        <f t="shared" si="4"/>
        <v>0</v>
      </c>
      <c r="W39" s="165">
        <f t="shared" si="4"/>
        <v>0</v>
      </c>
      <c r="X39" s="165">
        <f t="shared" si="4"/>
        <v>0</v>
      </c>
      <c r="Y39" s="165">
        <f t="shared" si="4"/>
        <v>0</v>
      </c>
      <c r="Z39" s="165">
        <f t="shared" si="4"/>
        <v>0</v>
      </c>
      <c r="AA39" s="165">
        <f t="shared" si="4"/>
        <v>0</v>
      </c>
      <c r="AB39" s="165">
        <f t="shared" si="4"/>
        <v>0</v>
      </c>
      <c r="AC39" s="165">
        <f t="shared" si="4"/>
        <v>0</v>
      </c>
      <c r="AD39" s="165">
        <f t="shared" si="4"/>
        <v>0</v>
      </c>
      <c r="AE39" s="165">
        <f t="shared" si="4"/>
        <v>0</v>
      </c>
      <c r="AF39" s="165">
        <f t="shared" si="4"/>
        <v>0</v>
      </c>
      <c r="AG39" s="165">
        <f t="shared" si="4"/>
        <v>0</v>
      </c>
      <c r="AH39" s="165">
        <f t="shared" si="4"/>
        <v>0</v>
      </c>
      <c r="AI39" s="165">
        <f t="shared" si="4"/>
        <v>0</v>
      </c>
      <c r="AJ39" s="165">
        <f t="shared" si="4"/>
        <v>0</v>
      </c>
      <c r="AK39" s="165">
        <f t="shared" si="4"/>
        <v>0</v>
      </c>
      <c r="AL39" s="165">
        <f t="shared" si="4"/>
        <v>0</v>
      </c>
      <c r="AM39" s="165">
        <f t="shared" si="4"/>
        <v>0</v>
      </c>
      <c r="AN39" s="165">
        <f t="shared" si="4"/>
        <v>0</v>
      </c>
      <c r="AO39" s="165">
        <f t="shared" si="4"/>
        <v>0</v>
      </c>
      <c r="AP39" s="165">
        <f t="shared" si="4"/>
        <v>0</v>
      </c>
      <c r="AQ39" s="165">
        <f t="shared" si="4"/>
        <v>0</v>
      </c>
      <c r="AR39" s="165">
        <f t="shared" si="4"/>
        <v>0</v>
      </c>
      <c r="AS39" s="165">
        <f t="shared" si="4"/>
        <v>0</v>
      </c>
      <c r="AT39" s="165">
        <f t="shared" si="4"/>
        <v>0</v>
      </c>
      <c r="AU39" s="165">
        <f t="shared" si="4"/>
        <v>0</v>
      </c>
      <c r="AV39" s="165">
        <f t="shared" si="4"/>
        <v>0</v>
      </c>
      <c r="AW39" s="165">
        <f t="shared" si="4"/>
        <v>0</v>
      </c>
      <c r="AX39" s="165">
        <f t="shared" si="4"/>
        <v>0</v>
      </c>
      <c r="AY39" s="165">
        <f t="shared" si="4"/>
        <v>0</v>
      </c>
      <c r="AZ39" s="165">
        <f t="shared" si="4"/>
        <v>0</v>
      </c>
      <c r="BA39" s="165">
        <f t="shared" si="4"/>
        <v>0</v>
      </c>
      <c r="BB39" s="165">
        <f t="shared" si="4"/>
        <v>0</v>
      </c>
      <c r="BC39" s="165">
        <f t="shared" si="4"/>
        <v>0</v>
      </c>
      <c r="BD39" s="165">
        <f t="shared" si="4"/>
        <v>0</v>
      </c>
      <c r="BE39" s="165">
        <f t="shared" si="4"/>
        <v>0</v>
      </c>
      <c r="BF39" s="165">
        <f t="shared" si="4"/>
        <v>0</v>
      </c>
      <c r="BG39" s="165">
        <f t="shared" si="4"/>
        <v>0</v>
      </c>
      <c r="BH39" s="165">
        <f t="shared" si="4"/>
        <v>0</v>
      </c>
      <c r="BI39" s="165">
        <f t="shared" si="4"/>
        <v>0</v>
      </c>
      <c r="BJ39" s="166">
        <f>IF($A$37=0,0,INDEX(B39:BI39,$A$37))</f>
        <v>0</v>
      </c>
      <c r="BK39" s="167">
        <f>IFERROR(IF(BJ39&gt;=1,"£0",(HLOOKUP($A$37-1,$B$38:BI39,2,FALSE)*$J$35)),0)</f>
        <v>0</v>
      </c>
      <c r="BL39" s="132"/>
      <c r="BM39" s="132"/>
    </row>
    <row r="40" spans="1:65" ht="13" thickBot="1" x14ac:dyDescent="0.3">
      <c r="A40" s="191" t="s">
        <v>128</v>
      </c>
      <c r="B40" s="165">
        <f t="shared" ref="B40:Q48" si="5">B5</f>
        <v>0</v>
      </c>
      <c r="C40" s="165">
        <f t="shared" si="5"/>
        <v>0</v>
      </c>
      <c r="D40" s="165">
        <f t="shared" si="5"/>
        <v>0</v>
      </c>
      <c r="E40" s="165">
        <f t="shared" si="5"/>
        <v>0</v>
      </c>
      <c r="F40" s="165">
        <f t="shared" si="5"/>
        <v>0</v>
      </c>
      <c r="G40" s="165">
        <f t="shared" si="5"/>
        <v>0</v>
      </c>
      <c r="H40" s="165">
        <f t="shared" si="5"/>
        <v>0</v>
      </c>
      <c r="I40" s="165">
        <f t="shared" si="5"/>
        <v>0</v>
      </c>
      <c r="J40" s="165">
        <f t="shared" si="5"/>
        <v>0</v>
      </c>
      <c r="K40" s="165">
        <f t="shared" si="5"/>
        <v>0</v>
      </c>
      <c r="L40" s="165">
        <f t="shared" si="5"/>
        <v>0</v>
      </c>
      <c r="M40" s="165">
        <f t="shared" si="5"/>
        <v>0</v>
      </c>
      <c r="N40" s="165">
        <f t="shared" si="5"/>
        <v>0</v>
      </c>
      <c r="O40" s="165">
        <f t="shared" si="5"/>
        <v>0</v>
      </c>
      <c r="P40" s="165">
        <f t="shared" si="5"/>
        <v>0</v>
      </c>
      <c r="Q40" s="165">
        <f t="shared" si="5"/>
        <v>0</v>
      </c>
      <c r="R40" s="165">
        <f t="shared" si="4"/>
        <v>0</v>
      </c>
      <c r="S40" s="165">
        <f t="shared" si="4"/>
        <v>0</v>
      </c>
      <c r="T40" s="165">
        <f t="shared" si="4"/>
        <v>0</v>
      </c>
      <c r="U40" s="165">
        <f t="shared" si="4"/>
        <v>0</v>
      </c>
      <c r="V40" s="165">
        <f t="shared" si="4"/>
        <v>0</v>
      </c>
      <c r="W40" s="165">
        <f t="shared" si="4"/>
        <v>0</v>
      </c>
      <c r="X40" s="165">
        <f t="shared" si="4"/>
        <v>0</v>
      </c>
      <c r="Y40" s="165">
        <f t="shared" si="4"/>
        <v>0</v>
      </c>
      <c r="Z40" s="165">
        <f t="shared" si="4"/>
        <v>0</v>
      </c>
      <c r="AA40" s="165">
        <f t="shared" si="4"/>
        <v>0</v>
      </c>
      <c r="AB40" s="165">
        <f t="shared" si="4"/>
        <v>0</v>
      </c>
      <c r="AC40" s="165">
        <f t="shared" si="4"/>
        <v>0</v>
      </c>
      <c r="AD40" s="165">
        <f t="shared" si="4"/>
        <v>0</v>
      </c>
      <c r="AE40" s="165">
        <f t="shared" si="4"/>
        <v>0</v>
      </c>
      <c r="AF40" s="165">
        <f t="shared" si="4"/>
        <v>0</v>
      </c>
      <c r="AG40" s="165">
        <f t="shared" si="4"/>
        <v>0</v>
      </c>
      <c r="AH40" s="165">
        <f t="shared" si="4"/>
        <v>0</v>
      </c>
      <c r="AI40" s="165">
        <f t="shared" si="4"/>
        <v>0</v>
      </c>
      <c r="AJ40" s="165">
        <f t="shared" si="4"/>
        <v>0</v>
      </c>
      <c r="AK40" s="165">
        <f t="shared" si="4"/>
        <v>0</v>
      </c>
      <c r="AL40" s="165">
        <f t="shared" si="4"/>
        <v>0</v>
      </c>
      <c r="AM40" s="165">
        <f t="shared" si="4"/>
        <v>0</v>
      </c>
      <c r="AN40" s="165">
        <f t="shared" si="4"/>
        <v>0</v>
      </c>
      <c r="AO40" s="165">
        <f t="shared" si="4"/>
        <v>0</v>
      </c>
      <c r="AP40" s="165">
        <f t="shared" si="4"/>
        <v>0</v>
      </c>
      <c r="AQ40" s="165">
        <f t="shared" si="4"/>
        <v>0</v>
      </c>
      <c r="AR40" s="165">
        <f t="shared" si="4"/>
        <v>0</v>
      </c>
      <c r="AS40" s="165">
        <f t="shared" si="4"/>
        <v>0</v>
      </c>
      <c r="AT40" s="165">
        <f t="shared" si="4"/>
        <v>0</v>
      </c>
      <c r="AU40" s="165">
        <f t="shared" si="4"/>
        <v>0</v>
      </c>
      <c r="AV40" s="165">
        <f t="shared" si="4"/>
        <v>0</v>
      </c>
      <c r="AW40" s="165">
        <f t="shared" si="4"/>
        <v>0</v>
      </c>
      <c r="AX40" s="165">
        <f t="shared" si="4"/>
        <v>0</v>
      </c>
      <c r="AY40" s="165">
        <f t="shared" si="4"/>
        <v>0</v>
      </c>
      <c r="AZ40" s="165">
        <f t="shared" si="4"/>
        <v>0</v>
      </c>
      <c r="BA40" s="165">
        <f t="shared" si="4"/>
        <v>0</v>
      </c>
      <c r="BB40" s="165">
        <f t="shared" si="4"/>
        <v>0</v>
      </c>
      <c r="BC40" s="165">
        <f t="shared" si="4"/>
        <v>0</v>
      </c>
      <c r="BD40" s="165">
        <f t="shared" si="4"/>
        <v>0</v>
      </c>
      <c r="BE40" s="165">
        <f t="shared" si="4"/>
        <v>0</v>
      </c>
      <c r="BF40" s="165">
        <f t="shared" si="4"/>
        <v>0</v>
      </c>
      <c r="BG40" s="165">
        <f t="shared" si="4"/>
        <v>0</v>
      </c>
      <c r="BH40" s="165">
        <f t="shared" si="4"/>
        <v>0</v>
      </c>
      <c r="BI40" s="165">
        <f t="shared" si="4"/>
        <v>0</v>
      </c>
      <c r="BJ40" s="168">
        <f t="shared" ref="BJ40:BJ48" si="6">IF($A$37=0,0,INDEX(B40:BI40,$A$37))</f>
        <v>0</v>
      </c>
      <c r="BK40" s="169">
        <f>IFERROR(IF(BJ40&gt;=1,"£0",(HLOOKUP($A$37-1,$B$38:BI40,3,FALSE)*J35)),0)</f>
        <v>0</v>
      </c>
      <c r="BL40" s="132"/>
    </row>
    <row r="41" spans="1:65" ht="13" thickBot="1" x14ac:dyDescent="0.3">
      <c r="A41" s="191" t="s">
        <v>129</v>
      </c>
      <c r="B41" s="165">
        <f t="shared" si="5"/>
        <v>0</v>
      </c>
      <c r="C41" s="165">
        <f t="shared" si="4"/>
        <v>0</v>
      </c>
      <c r="D41" s="165">
        <f t="shared" si="4"/>
        <v>0</v>
      </c>
      <c r="E41" s="165">
        <f t="shared" si="4"/>
        <v>0</v>
      </c>
      <c r="F41" s="165">
        <f t="shared" si="4"/>
        <v>0</v>
      </c>
      <c r="G41" s="165">
        <f t="shared" si="4"/>
        <v>0</v>
      </c>
      <c r="H41" s="165">
        <f t="shared" si="4"/>
        <v>0</v>
      </c>
      <c r="I41" s="165">
        <f t="shared" si="4"/>
        <v>0</v>
      </c>
      <c r="J41" s="165">
        <f t="shared" si="4"/>
        <v>0</v>
      </c>
      <c r="K41" s="165">
        <f t="shared" si="4"/>
        <v>0</v>
      </c>
      <c r="L41" s="165">
        <f t="shared" si="4"/>
        <v>0</v>
      </c>
      <c r="M41" s="165">
        <f t="shared" si="4"/>
        <v>0</v>
      </c>
      <c r="N41" s="165">
        <f t="shared" si="4"/>
        <v>0</v>
      </c>
      <c r="O41" s="165">
        <f t="shared" si="4"/>
        <v>0</v>
      </c>
      <c r="P41" s="165">
        <f t="shared" si="4"/>
        <v>0</v>
      </c>
      <c r="Q41" s="165">
        <f t="shared" si="4"/>
        <v>0</v>
      </c>
      <c r="R41" s="165">
        <f t="shared" si="4"/>
        <v>0</v>
      </c>
      <c r="S41" s="165">
        <f t="shared" si="4"/>
        <v>0</v>
      </c>
      <c r="T41" s="165">
        <f t="shared" si="4"/>
        <v>0</v>
      </c>
      <c r="U41" s="165">
        <f t="shared" si="4"/>
        <v>0</v>
      </c>
      <c r="V41" s="165">
        <f t="shared" si="4"/>
        <v>0</v>
      </c>
      <c r="W41" s="165">
        <f t="shared" si="4"/>
        <v>0</v>
      </c>
      <c r="X41" s="165">
        <f t="shared" si="4"/>
        <v>0</v>
      </c>
      <c r="Y41" s="165">
        <f t="shared" si="4"/>
        <v>0</v>
      </c>
      <c r="Z41" s="165">
        <f t="shared" si="4"/>
        <v>0</v>
      </c>
      <c r="AA41" s="165">
        <f t="shared" si="4"/>
        <v>0</v>
      </c>
      <c r="AB41" s="165">
        <f t="shared" si="4"/>
        <v>0</v>
      </c>
      <c r="AC41" s="165">
        <f t="shared" si="4"/>
        <v>0</v>
      </c>
      <c r="AD41" s="165">
        <f t="shared" si="4"/>
        <v>0</v>
      </c>
      <c r="AE41" s="165">
        <f t="shared" si="4"/>
        <v>0</v>
      </c>
      <c r="AF41" s="165">
        <f t="shared" si="4"/>
        <v>0</v>
      </c>
      <c r="AG41" s="165">
        <f t="shared" si="4"/>
        <v>0</v>
      </c>
      <c r="AH41" s="165">
        <f t="shared" si="4"/>
        <v>0</v>
      </c>
      <c r="AI41" s="165">
        <f t="shared" si="4"/>
        <v>0</v>
      </c>
      <c r="AJ41" s="165">
        <f t="shared" si="4"/>
        <v>0</v>
      </c>
      <c r="AK41" s="165">
        <f t="shared" si="4"/>
        <v>0</v>
      </c>
      <c r="AL41" s="165">
        <f t="shared" si="4"/>
        <v>0</v>
      </c>
      <c r="AM41" s="165">
        <f t="shared" si="4"/>
        <v>0</v>
      </c>
      <c r="AN41" s="165">
        <f t="shared" si="4"/>
        <v>0</v>
      </c>
      <c r="AO41" s="165">
        <f t="shared" si="4"/>
        <v>0</v>
      </c>
      <c r="AP41" s="165">
        <f t="shared" si="4"/>
        <v>0</v>
      </c>
      <c r="AQ41" s="165">
        <f t="shared" si="4"/>
        <v>0</v>
      </c>
      <c r="AR41" s="165">
        <f t="shared" si="4"/>
        <v>0</v>
      </c>
      <c r="AS41" s="165">
        <f t="shared" si="4"/>
        <v>0</v>
      </c>
      <c r="AT41" s="165">
        <f t="shared" si="4"/>
        <v>0</v>
      </c>
      <c r="AU41" s="165">
        <f t="shared" si="4"/>
        <v>0</v>
      </c>
      <c r="AV41" s="165">
        <f t="shared" si="4"/>
        <v>0</v>
      </c>
      <c r="AW41" s="165">
        <f t="shared" si="4"/>
        <v>0</v>
      </c>
      <c r="AX41" s="165">
        <f t="shared" si="4"/>
        <v>0</v>
      </c>
      <c r="AY41" s="165">
        <f t="shared" si="4"/>
        <v>0</v>
      </c>
      <c r="AZ41" s="165">
        <f t="shared" si="4"/>
        <v>0</v>
      </c>
      <c r="BA41" s="165">
        <f t="shared" si="4"/>
        <v>0</v>
      </c>
      <c r="BB41" s="165">
        <f t="shared" si="4"/>
        <v>0</v>
      </c>
      <c r="BC41" s="165">
        <f t="shared" si="4"/>
        <v>0</v>
      </c>
      <c r="BD41" s="165">
        <f t="shared" si="4"/>
        <v>0</v>
      </c>
      <c r="BE41" s="165">
        <f t="shared" si="4"/>
        <v>0</v>
      </c>
      <c r="BF41" s="165">
        <f t="shared" si="4"/>
        <v>0</v>
      </c>
      <c r="BG41" s="165">
        <f t="shared" si="4"/>
        <v>0</v>
      </c>
      <c r="BH41" s="165">
        <f t="shared" si="4"/>
        <v>0</v>
      </c>
      <c r="BI41" s="165">
        <f t="shared" si="4"/>
        <v>0</v>
      </c>
      <c r="BJ41" s="168">
        <f t="shared" si="6"/>
        <v>0</v>
      </c>
      <c r="BK41" s="169">
        <f>IFERROR(IF(BJ41&gt;=1,"£0",(HLOOKUP($A$37-1,$B$38:BI41,4,FALSE)*J35)),0)</f>
        <v>0</v>
      </c>
      <c r="BL41" s="132"/>
    </row>
    <row r="42" spans="1:65" ht="13" thickBot="1" x14ac:dyDescent="0.3">
      <c r="A42" s="191" t="s">
        <v>130</v>
      </c>
      <c r="B42" s="165">
        <f t="shared" si="5"/>
        <v>0</v>
      </c>
      <c r="C42" s="165">
        <f t="shared" si="4"/>
        <v>0</v>
      </c>
      <c r="D42" s="165">
        <f t="shared" si="4"/>
        <v>0</v>
      </c>
      <c r="E42" s="165">
        <f t="shared" si="4"/>
        <v>0</v>
      </c>
      <c r="F42" s="165">
        <f t="shared" si="4"/>
        <v>0</v>
      </c>
      <c r="G42" s="165">
        <f t="shared" si="4"/>
        <v>0</v>
      </c>
      <c r="H42" s="165">
        <f t="shared" si="4"/>
        <v>0</v>
      </c>
      <c r="I42" s="165">
        <f t="shared" si="4"/>
        <v>0</v>
      </c>
      <c r="J42" s="165">
        <f t="shared" si="4"/>
        <v>0</v>
      </c>
      <c r="K42" s="165">
        <f t="shared" si="4"/>
        <v>0</v>
      </c>
      <c r="L42" s="165">
        <f t="shared" si="4"/>
        <v>0</v>
      </c>
      <c r="M42" s="165">
        <f t="shared" si="4"/>
        <v>0</v>
      </c>
      <c r="N42" s="165">
        <f t="shared" si="4"/>
        <v>0</v>
      </c>
      <c r="O42" s="165">
        <f t="shared" si="4"/>
        <v>0</v>
      </c>
      <c r="P42" s="165">
        <f t="shared" si="4"/>
        <v>0</v>
      </c>
      <c r="Q42" s="165">
        <f t="shared" si="4"/>
        <v>0</v>
      </c>
      <c r="R42" s="165">
        <f t="shared" si="4"/>
        <v>0</v>
      </c>
      <c r="S42" s="165">
        <f t="shared" si="4"/>
        <v>0</v>
      </c>
      <c r="T42" s="165">
        <f t="shared" si="4"/>
        <v>0</v>
      </c>
      <c r="U42" s="165">
        <f t="shared" si="4"/>
        <v>0</v>
      </c>
      <c r="V42" s="165">
        <f t="shared" si="4"/>
        <v>0</v>
      </c>
      <c r="W42" s="165">
        <f t="shared" si="4"/>
        <v>0</v>
      </c>
      <c r="X42" s="165">
        <f t="shared" si="4"/>
        <v>0</v>
      </c>
      <c r="Y42" s="165">
        <f t="shared" si="4"/>
        <v>0</v>
      </c>
      <c r="Z42" s="165">
        <f t="shared" si="4"/>
        <v>0</v>
      </c>
      <c r="AA42" s="165">
        <f t="shared" si="4"/>
        <v>0</v>
      </c>
      <c r="AB42" s="165">
        <f t="shared" si="4"/>
        <v>0</v>
      </c>
      <c r="AC42" s="165">
        <f t="shared" si="4"/>
        <v>0</v>
      </c>
      <c r="AD42" s="165">
        <f t="shared" si="4"/>
        <v>0</v>
      </c>
      <c r="AE42" s="165">
        <f t="shared" si="4"/>
        <v>0</v>
      </c>
      <c r="AF42" s="165">
        <f t="shared" si="4"/>
        <v>0</v>
      </c>
      <c r="AG42" s="165">
        <f t="shared" si="4"/>
        <v>0</v>
      </c>
      <c r="AH42" s="165">
        <f t="shared" si="4"/>
        <v>0</v>
      </c>
      <c r="AI42" s="165">
        <f t="shared" si="4"/>
        <v>0</v>
      </c>
      <c r="AJ42" s="165">
        <f t="shared" si="4"/>
        <v>0</v>
      </c>
      <c r="AK42" s="165">
        <f t="shared" si="4"/>
        <v>0</v>
      </c>
      <c r="AL42" s="165">
        <f t="shared" si="4"/>
        <v>0</v>
      </c>
      <c r="AM42" s="165">
        <f t="shared" si="4"/>
        <v>0</v>
      </c>
      <c r="AN42" s="165">
        <f t="shared" si="4"/>
        <v>0</v>
      </c>
      <c r="AO42" s="165">
        <f t="shared" si="4"/>
        <v>0</v>
      </c>
      <c r="AP42" s="165">
        <f t="shared" si="4"/>
        <v>0</v>
      </c>
      <c r="AQ42" s="165">
        <f t="shared" si="4"/>
        <v>0</v>
      </c>
      <c r="AR42" s="165">
        <f t="shared" si="4"/>
        <v>0</v>
      </c>
      <c r="AS42" s="165">
        <f t="shared" si="4"/>
        <v>0</v>
      </c>
      <c r="AT42" s="165">
        <f t="shared" si="4"/>
        <v>0</v>
      </c>
      <c r="AU42" s="165">
        <f t="shared" si="4"/>
        <v>0</v>
      </c>
      <c r="AV42" s="165">
        <f t="shared" si="4"/>
        <v>0</v>
      </c>
      <c r="AW42" s="165">
        <f t="shared" si="4"/>
        <v>0</v>
      </c>
      <c r="AX42" s="165">
        <f t="shared" si="4"/>
        <v>0</v>
      </c>
      <c r="AY42" s="165">
        <f t="shared" si="4"/>
        <v>0</v>
      </c>
      <c r="AZ42" s="165">
        <f t="shared" si="4"/>
        <v>0</v>
      </c>
      <c r="BA42" s="165">
        <f t="shared" si="4"/>
        <v>0</v>
      </c>
      <c r="BB42" s="165">
        <f t="shared" si="4"/>
        <v>0</v>
      </c>
      <c r="BC42" s="165">
        <f t="shared" si="4"/>
        <v>0</v>
      </c>
      <c r="BD42" s="165">
        <f t="shared" si="4"/>
        <v>0</v>
      </c>
      <c r="BE42" s="165">
        <f t="shared" si="4"/>
        <v>0</v>
      </c>
      <c r="BF42" s="165">
        <f t="shared" si="4"/>
        <v>0</v>
      </c>
      <c r="BG42" s="165">
        <f t="shared" si="4"/>
        <v>0</v>
      </c>
      <c r="BH42" s="165">
        <f t="shared" si="4"/>
        <v>0</v>
      </c>
      <c r="BI42" s="165">
        <f t="shared" si="4"/>
        <v>0</v>
      </c>
      <c r="BJ42" s="168">
        <f t="shared" si="6"/>
        <v>0</v>
      </c>
      <c r="BK42" s="169">
        <f>IFERROR(IF(BJ42&gt;=1,"£0",(HLOOKUP($A$37-1,$B$38:BI42,5,FALSE)*J35)),0)</f>
        <v>0</v>
      </c>
      <c r="BL42" s="132"/>
    </row>
    <row r="43" spans="1:65" ht="13" thickBot="1" x14ac:dyDescent="0.3">
      <c r="A43" s="191" t="s">
        <v>131</v>
      </c>
      <c r="B43" s="165">
        <f t="shared" si="5"/>
        <v>0</v>
      </c>
      <c r="C43" s="165">
        <f t="shared" si="4"/>
        <v>0</v>
      </c>
      <c r="D43" s="165">
        <f t="shared" si="4"/>
        <v>0</v>
      </c>
      <c r="E43" s="165">
        <f t="shared" si="4"/>
        <v>0</v>
      </c>
      <c r="F43" s="165">
        <f t="shared" si="4"/>
        <v>0</v>
      </c>
      <c r="G43" s="165">
        <f t="shared" si="4"/>
        <v>0</v>
      </c>
      <c r="H43" s="165">
        <f t="shared" si="4"/>
        <v>0</v>
      </c>
      <c r="I43" s="165">
        <f t="shared" si="4"/>
        <v>0</v>
      </c>
      <c r="J43" s="165">
        <f t="shared" si="4"/>
        <v>0</v>
      </c>
      <c r="K43" s="165">
        <f t="shared" si="4"/>
        <v>0</v>
      </c>
      <c r="L43" s="165">
        <f t="shared" si="4"/>
        <v>0</v>
      </c>
      <c r="M43" s="165">
        <f t="shared" si="4"/>
        <v>0</v>
      </c>
      <c r="N43" s="165">
        <f t="shared" si="4"/>
        <v>0</v>
      </c>
      <c r="O43" s="165">
        <f t="shared" si="4"/>
        <v>0</v>
      </c>
      <c r="P43" s="165">
        <f t="shared" si="4"/>
        <v>0</v>
      </c>
      <c r="Q43" s="165">
        <f t="shared" si="4"/>
        <v>0</v>
      </c>
      <c r="R43" s="165">
        <f t="shared" si="4"/>
        <v>0</v>
      </c>
      <c r="S43" s="165">
        <f t="shared" si="4"/>
        <v>0</v>
      </c>
      <c r="T43" s="165">
        <f t="shared" si="4"/>
        <v>0</v>
      </c>
      <c r="U43" s="165">
        <f t="shared" si="4"/>
        <v>0</v>
      </c>
      <c r="V43" s="165">
        <f t="shared" si="4"/>
        <v>0</v>
      </c>
      <c r="W43" s="165">
        <f t="shared" si="4"/>
        <v>0</v>
      </c>
      <c r="X43" s="165">
        <f t="shared" si="4"/>
        <v>0</v>
      </c>
      <c r="Y43" s="165">
        <f t="shared" si="4"/>
        <v>0</v>
      </c>
      <c r="Z43" s="165">
        <f t="shared" si="4"/>
        <v>0</v>
      </c>
      <c r="AA43" s="165">
        <f t="shared" si="4"/>
        <v>0</v>
      </c>
      <c r="AB43" s="165">
        <f t="shared" si="4"/>
        <v>0</v>
      </c>
      <c r="AC43" s="165">
        <f t="shared" si="4"/>
        <v>0</v>
      </c>
      <c r="AD43" s="165">
        <f t="shared" si="4"/>
        <v>0</v>
      </c>
      <c r="AE43" s="165">
        <f t="shared" si="4"/>
        <v>0</v>
      </c>
      <c r="AF43" s="165">
        <f t="shared" si="4"/>
        <v>0</v>
      </c>
      <c r="AG43" s="165">
        <f t="shared" si="4"/>
        <v>0</v>
      </c>
      <c r="AH43" s="165">
        <f t="shared" si="4"/>
        <v>0</v>
      </c>
      <c r="AI43" s="165">
        <f t="shared" si="4"/>
        <v>0</v>
      </c>
      <c r="AJ43" s="165">
        <f t="shared" si="4"/>
        <v>0</v>
      </c>
      <c r="AK43" s="165">
        <f t="shared" ref="C43:BI47" si="7">AK8</f>
        <v>0</v>
      </c>
      <c r="AL43" s="165">
        <f t="shared" si="7"/>
        <v>0</v>
      </c>
      <c r="AM43" s="165">
        <f t="shared" si="7"/>
        <v>0</v>
      </c>
      <c r="AN43" s="165">
        <f t="shared" si="7"/>
        <v>0</v>
      </c>
      <c r="AO43" s="165">
        <f t="shared" si="7"/>
        <v>0</v>
      </c>
      <c r="AP43" s="165">
        <f t="shared" si="7"/>
        <v>0</v>
      </c>
      <c r="AQ43" s="165">
        <f t="shared" si="7"/>
        <v>0</v>
      </c>
      <c r="AR43" s="165">
        <f t="shared" si="7"/>
        <v>0</v>
      </c>
      <c r="AS43" s="165">
        <f t="shared" si="7"/>
        <v>0</v>
      </c>
      <c r="AT43" s="165">
        <f t="shared" si="7"/>
        <v>0</v>
      </c>
      <c r="AU43" s="165">
        <f t="shared" si="7"/>
        <v>0</v>
      </c>
      <c r="AV43" s="165">
        <f t="shared" si="7"/>
        <v>0</v>
      </c>
      <c r="AW43" s="165">
        <f t="shared" si="7"/>
        <v>0</v>
      </c>
      <c r="AX43" s="165">
        <f t="shared" si="7"/>
        <v>0</v>
      </c>
      <c r="AY43" s="165">
        <f t="shared" si="7"/>
        <v>0</v>
      </c>
      <c r="AZ43" s="165">
        <f t="shared" si="7"/>
        <v>0</v>
      </c>
      <c r="BA43" s="165">
        <f t="shared" si="7"/>
        <v>0</v>
      </c>
      <c r="BB43" s="165">
        <f t="shared" si="7"/>
        <v>0</v>
      </c>
      <c r="BC43" s="165">
        <f t="shared" si="7"/>
        <v>0</v>
      </c>
      <c r="BD43" s="165">
        <f t="shared" si="7"/>
        <v>0</v>
      </c>
      <c r="BE43" s="165">
        <f t="shared" si="7"/>
        <v>0</v>
      </c>
      <c r="BF43" s="165">
        <f t="shared" si="7"/>
        <v>0</v>
      </c>
      <c r="BG43" s="165">
        <f t="shared" si="7"/>
        <v>0</v>
      </c>
      <c r="BH43" s="165">
        <f t="shared" si="7"/>
        <v>0</v>
      </c>
      <c r="BI43" s="165">
        <f t="shared" si="7"/>
        <v>0</v>
      </c>
      <c r="BJ43" s="168">
        <f t="shared" si="6"/>
        <v>0</v>
      </c>
      <c r="BK43" s="169">
        <f>IFERROR(IF(BJ43&gt;=1,"£0",(HLOOKUP($A$37-1,$B$38:BI43,6,FALSE)*J35)),0)</f>
        <v>0</v>
      </c>
      <c r="BL43" s="132"/>
    </row>
    <row r="44" spans="1:65" ht="13" thickBot="1" x14ac:dyDescent="0.3">
      <c r="A44" s="191" t="s">
        <v>132</v>
      </c>
      <c r="B44" s="165">
        <f t="shared" si="5"/>
        <v>0</v>
      </c>
      <c r="C44" s="165">
        <f t="shared" si="7"/>
        <v>0</v>
      </c>
      <c r="D44" s="165">
        <f t="shared" si="7"/>
        <v>0</v>
      </c>
      <c r="E44" s="165">
        <f t="shared" si="7"/>
        <v>0</v>
      </c>
      <c r="F44" s="165">
        <f t="shared" si="7"/>
        <v>0</v>
      </c>
      <c r="G44" s="165">
        <f t="shared" si="7"/>
        <v>0</v>
      </c>
      <c r="H44" s="165">
        <f t="shared" si="7"/>
        <v>0</v>
      </c>
      <c r="I44" s="165">
        <f t="shared" si="7"/>
        <v>0</v>
      </c>
      <c r="J44" s="165">
        <f t="shared" si="7"/>
        <v>0</v>
      </c>
      <c r="K44" s="165">
        <f t="shared" si="7"/>
        <v>0</v>
      </c>
      <c r="L44" s="165">
        <f t="shared" si="7"/>
        <v>0</v>
      </c>
      <c r="M44" s="165">
        <f t="shared" si="7"/>
        <v>0</v>
      </c>
      <c r="N44" s="165">
        <f t="shared" si="7"/>
        <v>0</v>
      </c>
      <c r="O44" s="165">
        <f t="shared" si="7"/>
        <v>0</v>
      </c>
      <c r="P44" s="165">
        <f t="shared" si="7"/>
        <v>0</v>
      </c>
      <c r="Q44" s="165">
        <f t="shared" si="7"/>
        <v>0</v>
      </c>
      <c r="R44" s="165">
        <f t="shared" si="7"/>
        <v>0</v>
      </c>
      <c r="S44" s="165">
        <f t="shared" si="7"/>
        <v>0</v>
      </c>
      <c r="T44" s="165">
        <f t="shared" si="7"/>
        <v>0</v>
      </c>
      <c r="U44" s="165">
        <f t="shared" si="7"/>
        <v>0</v>
      </c>
      <c r="V44" s="165">
        <f t="shared" si="7"/>
        <v>0</v>
      </c>
      <c r="W44" s="165">
        <f t="shared" si="7"/>
        <v>0</v>
      </c>
      <c r="X44" s="165">
        <f t="shared" si="7"/>
        <v>0</v>
      </c>
      <c r="Y44" s="165">
        <f t="shared" si="7"/>
        <v>0</v>
      </c>
      <c r="Z44" s="165">
        <f t="shared" si="7"/>
        <v>0</v>
      </c>
      <c r="AA44" s="165">
        <f t="shared" si="7"/>
        <v>0</v>
      </c>
      <c r="AB44" s="165">
        <f t="shared" si="7"/>
        <v>0</v>
      </c>
      <c r="AC44" s="165">
        <f t="shared" si="7"/>
        <v>0</v>
      </c>
      <c r="AD44" s="165">
        <f t="shared" si="7"/>
        <v>0</v>
      </c>
      <c r="AE44" s="165">
        <f t="shared" si="7"/>
        <v>0</v>
      </c>
      <c r="AF44" s="165">
        <f t="shared" si="7"/>
        <v>0</v>
      </c>
      <c r="AG44" s="165">
        <f t="shared" si="7"/>
        <v>0</v>
      </c>
      <c r="AH44" s="165">
        <f t="shared" si="7"/>
        <v>0</v>
      </c>
      <c r="AI44" s="165">
        <f t="shared" si="7"/>
        <v>0</v>
      </c>
      <c r="AJ44" s="165">
        <f t="shared" si="7"/>
        <v>0</v>
      </c>
      <c r="AK44" s="165">
        <f t="shared" si="7"/>
        <v>0</v>
      </c>
      <c r="AL44" s="165">
        <f t="shared" si="7"/>
        <v>0</v>
      </c>
      <c r="AM44" s="165">
        <f t="shared" si="7"/>
        <v>0</v>
      </c>
      <c r="AN44" s="165">
        <f t="shared" si="7"/>
        <v>0</v>
      </c>
      <c r="AO44" s="165">
        <f t="shared" si="7"/>
        <v>0</v>
      </c>
      <c r="AP44" s="165">
        <f t="shared" si="7"/>
        <v>0</v>
      </c>
      <c r="AQ44" s="165">
        <f t="shared" si="7"/>
        <v>0</v>
      </c>
      <c r="AR44" s="165">
        <f t="shared" si="7"/>
        <v>0</v>
      </c>
      <c r="AS44" s="165">
        <f t="shared" si="7"/>
        <v>0</v>
      </c>
      <c r="AT44" s="165">
        <f t="shared" si="7"/>
        <v>0</v>
      </c>
      <c r="AU44" s="165">
        <f t="shared" si="7"/>
        <v>0</v>
      </c>
      <c r="AV44" s="165">
        <f t="shared" si="7"/>
        <v>0</v>
      </c>
      <c r="AW44" s="165">
        <f t="shared" si="7"/>
        <v>0</v>
      </c>
      <c r="AX44" s="165">
        <f t="shared" si="7"/>
        <v>0</v>
      </c>
      <c r="AY44" s="165">
        <f t="shared" si="7"/>
        <v>0</v>
      </c>
      <c r="AZ44" s="165">
        <f t="shared" si="7"/>
        <v>0</v>
      </c>
      <c r="BA44" s="165">
        <f t="shared" si="7"/>
        <v>0</v>
      </c>
      <c r="BB44" s="165">
        <f t="shared" si="7"/>
        <v>0</v>
      </c>
      <c r="BC44" s="165">
        <f t="shared" si="7"/>
        <v>0</v>
      </c>
      <c r="BD44" s="165">
        <f t="shared" si="7"/>
        <v>0</v>
      </c>
      <c r="BE44" s="165">
        <f t="shared" si="7"/>
        <v>0</v>
      </c>
      <c r="BF44" s="165">
        <f t="shared" si="7"/>
        <v>0</v>
      </c>
      <c r="BG44" s="165">
        <f t="shared" si="7"/>
        <v>0</v>
      </c>
      <c r="BH44" s="165">
        <f t="shared" si="7"/>
        <v>0</v>
      </c>
      <c r="BI44" s="165">
        <f t="shared" si="7"/>
        <v>0</v>
      </c>
      <c r="BJ44" s="168">
        <f t="shared" si="6"/>
        <v>0</v>
      </c>
      <c r="BK44" s="169">
        <f>IFERROR(IF(BJ44&gt;=1,"£0",(HLOOKUP($A$37-1,$B$38:BI44,7,FALSE)*J35)),0)</f>
        <v>0</v>
      </c>
      <c r="BL44" s="132"/>
    </row>
    <row r="45" spans="1:65" ht="13" thickBot="1" x14ac:dyDescent="0.3">
      <c r="A45" s="191" t="s">
        <v>133</v>
      </c>
      <c r="B45" s="165">
        <f t="shared" si="5"/>
        <v>0</v>
      </c>
      <c r="C45" s="165">
        <f t="shared" si="7"/>
        <v>0</v>
      </c>
      <c r="D45" s="165">
        <f t="shared" si="7"/>
        <v>0</v>
      </c>
      <c r="E45" s="165">
        <f t="shared" si="7"/>
        <v>0</v>
      </c>
      <c r="F45" s="165">
        <f t="shared" si="7"/>
        <v>0</v>
      </c>
      <c r="G45" s="165">
        <f t="shared" si="7"/>
        <v>0</v>
      </c>
      <c r="H45" s="165">
        <f t="shared" si="7"/>
        <v>0</v>
      </c>
      <c r="I45" s="165">
        <f t="shared" si="7"/>
        <v>0</v>
      </c>
      <c r="J45" s="165">
        <f t="shared" si="7"/>
        <v>0</v>
      </c>
      <c r="K45" s="165">
        <f t="shared" si="7"/>
        <v>0</v>
      </c>
      <c r="L45" s="165">
        <f t="shared" si="7"/>
        <v>0</v>
      </c>
      <c r="M45" s="165">
        <f t="shared" si="7"/>
        <v>0</v>
      </c>
      <c r="N45" s="165">
        <f t="shared" si="7"/>
        <v>0</v>
      </c>
      <c r="O45" s="165">
        <f t="shared" si="7"/>
        <v>0</v>
      </c>
      <c r="P45" s="165">
        <f t="shared" si="7"/>
        <v>0</v>
      </c>
      <c r="Q45" s="165">
        <f t="shared" si="7"/>
        <v>0</v>
      </c>
      <c r="R45" s="165">
        <f t="shared" si="7"/>
        <v>0</v>
      </c>
      <c r="S45" s="165">
        <f t="shared" si="7"/>
        <v>0</v>
      </c>
      <c r="T45" s="165">
        <f t="shared" si="7"/>
        <v>0</v>
      </c>
      <c r="U45" s="165">
        <f t="shared" si="7"/>
        <v>0</v>
      </c>
      <c r="V45" s="165">
        <f t="shared" si="7"/>
        <v>0</v>
      </c>
      <c r="W45" s="165">
        <f t="shared" si="7"/>
        <v>0</v>
      </c>
      <c r="X45" s="165">
        <f t="shared" si="7"/>
        <v>0</v>
      </c>
      <c r="Y45" s="165">
        <f t="shared" si="7"/>
        <v>0</v>
      </c>
      <c r="Z45" s="165">
        <f t="shared" si="7"/>
        <v>0</v>
      </c>
      <c r="AA45" s="165">
        <f t="shared" si="7"/>
        <v>0</v>
      </c>
      <c r="AB45" s="165">
        <f t="shared" si="7"/>
        <v>0</v>
      </c>
      <c r="AC45" s="165">
        <f t="shared" si="7"/>
        <v>0</v>
      </c>
      <c r="AD45" s="165">
        <f t="shared" si="7"/>
        <v>0</v>
      </c>
      <c r="AE45" s="165">
        <f t="shared" si="7"/>
        <v>0</v>
      </c>
      <c r="AF45" s="165">
        <f t="shared" si="7"/>
        <v>0</v>
      </c>
      <c r="AG45" s="165">
        <f t="shared" si="7"/>
        <v>0</v>
      </c>
      <c r="AH45" s="165">
        <f t="shared" si="7"/>
        <v>0</v>
      </c>
      <c r="AI45" s="165">
        <f t="shared" si="7"/>
        <v>0</v>
      </c>
      <c r="AJ45" s="165">
        <f t="shared" si="7"/>
        <v>0</v>
      </c>
      <c r="AK45" s="165">
        <f t="shared" si="7"/>
        <v>0</v>
      </c>
      <c r="AL45" s="165">
        <f t="shared" si="7"/>
        <v>0</v>
      </c>
      <c r="AM45" s="165">
        <f t="shared" si="7"/>
        <v>0</v>
      </c>
      <c r="AN45" s="165">
        <f t="shared" si="7"/>
        <v>0</v>
      </c>
      <c r="AO45" s="165">
        <f t="shared" si="7"/>
        <v>0</v>
      </c>
      <c r="AP45" s="165">
        <f t="shared" si="7"/>
        <v>0</v>
      </c>
      <c r="AQ45" s="165">
        <f t="shared" si="7"/>
        <v>0</v>
      </c>
      <c r="AR45" s="165">
        <f t="shared" si="7"/>
        <v>0</v>
      </c>
      <c r="AS45" s="165">
        <f t="shared" si="7"/>
        <v>0</v>
      </c>
      <c r="AT45" s="165">
        <f t="shared" si="7"/>
        <v>0</v>
      </c>
      <c r="AU45" s="165">
        <f t="shared" si="7"/>
        <v>0</v>
      </c>
      <c r="AV45" s="165">
        <f t="shared" si="7"/>
        <v>0</v>
      </c>
      <c r="AW45" s="165">
        <f t="shared" si="7"/>
        <v>0</v>
      </c>
      <c r="AX45" s="165">
        <f t="shared" si="7"/>
        <v>0</v>
      </c>
      <c r="AY45" s="165">
        <f t="shared" si="7"/>
        <v>0</v>
      </c>
      <c r="AZ45" s="165">
        <f t="shared" si="7"/>
        <v>0</v>
      </c>
      <c r="BA45" s="165">
        <f t="shared" si="7"/>
        <v>0</v>
      </c>
      <c r="BB45" s="165">
        <f t="shared" si="7"/>
        <v>0</v>
      </c>
      <c r="BC45" s="165">
        <f t="shared" si="7"/>
        <v>0</v>
      </c>
      <c r="BD45" s="165">
        <f t="shared" si="7"/>
        <v>0</v>
      </c>
      <c r="BE45" s="165">
        <f t="shared" si="7"/>
        <v>0</v>
      </c>
      <c r="BF45" s="165">
        <f t="shared" si="7"/>
        <v>0</v>
      </c>
      <c r="BG45" s="165">
        <f t="shared" si="7"/>
        <v>0</v>
      </c>
      <c r="BH45" s="165">
        <f t="shared" si="7"/>
        <v>0</v>
      </c>
      <c r="BI45" s="165">
        <f t="shared" si="7"/>
        <v>0</v>
      </c>
      <c r="BJ45" s="168">
        <f t="shared" si="6"/>
        <v>0</v>
      </c>
      <c r="BK45" s="169">
        <f>IFERROR(IF(BJ45&gt;=1,"£0",(HLOOKUP($A$37-1,$B$38:BI45,8,FALSE)*J35)),0)</f>
        <v>0</v>
      </c>
      <c r="BL45" s="132"/>
    </row>
    <row r="46" spans="1:65" ht="13" thickBot="1" x14ac:dyDescent="0.3">
      <c r="A46" s="191" t="s">
        <v>134</v>
      </c>
      <c r="B46" s="165">
        <f t="shared" si="5"/>
        <v>0</v>
      </c>
      <c r="C46" s="165">
        <f t="shared" si="7"/>
        <v>0</v>
      </c>
      <c r="D46" s="165">
        <f t="shared" si="7"/>
        <v>0</v>
      </c>
      <c r="E46" s="165">
        <f t="shared" si="7"/>
        <v>0</v>
      </c>
      <c r="F46" s="165">
        <f t="shared" si="7"/>
        <v>0</v>
      </c>
      <c r="G46" s="165">
        <f t="shared" si="7"/>
        <v>0</v>
      </c>
      <c r="H46" s="165">
        <f t="shared" si="7"/>
        <v>0</v>
      </c>
      <c r="I46" s="165">
        <f t="shared" si="7"/>
        <v>0</v>
      </c>
      <c r="J46" s="165">
        <f t="shared" si="7"/>
        <v>0</v>
      </c>
      <c r="K46" s="165">
        <f t="shared" si="7"/>
        <v>0</v>
      </c>
      <c r="L46" s="165">
        <f t="shared" si="7"/>
        <v>0</v>
      </c>
      <c r="M46" s="165">
        <f t="shared" si="7"/>
        <v>0</v>
      </c>
      <c r="N46" s="165">
        <f t="shared" si="7"/>
        <v>0</v>
      </c>
      <c r="O46" s="165">
        <f t="shared" si="7"/>
        <v>0</v>
      </c>
      <c r="P46" s="165">
        <f t="shared" si="7"/>
        <v>0</v>
      </c>
      <c r="Q46" s="165">
        <f t="shared" si="7"/>
        <v>0</v>
      </c>
      <c r="R46" s="165">
        <f t="shared" si="7"/>
        <v>0</v>
      </c>
      <c r="S46" s="165">
        <f t="shared" si="7"/>
        <v>0</v>
      </c>
      <c r="T46" s="165">
        <f t="shared" si="7"/>
        <v>0</v>
      </c>
      <c r="U46" s="165">
        <f t="shared" si="7"/>
        <v>0</v>
      </c>
      <c r="V46" s="165">
        <f t="shared" si="7"/>
        <v>0</v>
      </c>
      <c r="W46" s="165">
        <f t="shared" si="7"/>
        <v>0</v>
      </c>
      <c r="X46" s="165">
        <f t="shared" si="7"/>
        <v>0</v>
      </c>
      <c r="Y46" s="165">
        <f t="shared" si="7"/>
        <v>0</v>
      </c>
      <c r="Z46" s="165">
        <f t="shared" si="7"/>
        <v>0</v>
      </c>
      <c r="AA46" s="165">
        <f t="shared" si="7"/>
        <v>0</v>
      </c>
      <c r="AB46" s="165">
        <f t="shared" si="7"/>
        <v>0</v>
      </c>
      <c r="AC46" s="165">
        <f t="shared" si="7"/>
        <v>0</v>
      </c>
      <c r="AD46" s="165">
        <f t="shared" si="7"/>
        <v>0</v>
      </c>
      <c r="AE46" s="165">
        <f t="shared" si="7"/>
        <v>0</v>
      </c>
      <c r="AF46" s="165">
        <f t="shared" si="7"/>
        <v>0</v>
      </c>
      <c r="AG46" s="165">
        <f t="shared" si="7"/>
        <v>0</v>
      </c>
      <c r="AH46" s="165">
        <f t="shared" si="7"/>
        <v>0</v>
      </c>
      <c r="AI46" s="165">
        <f t="shared" si="7"/>
        <v>0</v>
      </c>
      <c r="AJ46" s="165">
        <f t="shared" si="7"/>
        <v>0</v>
      </c>
      <c r="AK46" s="165">
        <f t="shared" si="7"/>
        <v>0</v>
      </c>
      <c r="AL46" s="165">
        <f t="shared" si="7"/>
        <v>0</v>
      </c>
      <c r="AM46" s="165">
        <f t="shared" si="7"/>
        <v>0</v>
      </c>
      <c r="AN46" s="165">
        <f t="shared" si="7"/>
        <v>0</v>
      </c>
      <c r="AO46" s="165">
        <f t="shared" si="7"/>
        <v>0</v>
      </c>
      <c r="AP46" s="165">
        <f t="shared" si="7"/>
        <v>0</v>
      </c>
      <c r="AQ46" s="165">
        <f t="shared" si="7"/>
        <v>0</v>
      </c>
      <c r="AR46" s="165">
        <f t="shared" si="7"/>
        <v>0</v>
      </c>
      <c r="AS46" s="165">
        <f t="shared" si="7"/>
        <v>0</v>
      </c>
      <c r="AT46" s="165">
        <f t="shared" si="7"/>
        <v>0</v>
      </c>
      <c r="AU46" s="165">
        <f t="shared" si="7"/>
        <v>0</v>
      </c>
      <c r="AV46" s="165">
        <f t="shared" si="7"/>
        <v>0</v>
      </c>
      <c r="AW46" s="165">
        <f t="shared" si="7"/>
        <v>0</v>
      </c>
      <c r="AX46" s="165">
        <f t="shared" si="7"/>
        <v>0</v>
      </c>
      <c r="AY46" s="165">
        <f t="shared" si="7"/>
        <v>0</v>
      </c>
      <c r="AZ46" s="165">
        <f t="shared" si="7"/>
        <v>0</v>
      </c>
      <c r="BA46" s="165">
        <f t="shared" si="7"/>
        <v>0</v>
      </c>
      <c r="BB46" s="165">
        <f t="shared" si="7"/>
        <v>0</v>
      </c>
      <c r="BC46" s="165">
        <f t="shared" si="7"/>
        <v>0</v>
      </c>
      <c r="BD46" s="165">
        <f t="shared" si="7"/>
        <v>0</v>
      </c>
      <c r="BE46" s="165">
        <f t="shared" si="7"/>
        <v>0</v>
      </c>
      <c r="BF46" s="165">
        <f t="shared" si="7"/>
        <v>0</v>
      </c>
      <c r="BG46" s="165">
        <f t="shared" si="7"/>
        <v>0</v>
      </c>
      <c r="BH46" s="165">
        <f t="shared" si="7"/>
        <v>0</v>
      </c>
      <c r="BI46" s="165">
        <f t="shared" si="7"/>
        <v>0</v>
      </c>
      <c r="BJ46" s="168">
        <f t="shared" si="6"/>
        <v>0</v>
      </c>
      <c r="BK46" s="169">
        <f>IFERROR(IF(BJ46&gt;=1,"£0",(HLOOKUP($A$37-1,$B$38:BI46,9,FALSE)*J35)),0)</f>
        <v>0</v>
      </c>
      <c r="BL46" s="132"/>
    </row>
    <row r="47" spans="1:65" ht="13" thickBot="1" x14ac:dyDescent="0.3">
      <c r="A47" s="191" t="s">
        <v>135</v>
      </c>
      <c r="B47" s="165">
        <f t="shared" si="5"/>
        <v>0</v>
      </c>
      <c r="C47" s="165">
        <f t="shared" si="7"/>
        <v>0</v>
      </c>
      <c r="D47" s="165">
        <f t="shared" si="7"/>
        <v>0</v>
      </c>
      <c r="E47" s="165">
        <f t="shared" si="7"/>
        <v>0</v>
      </c>
      <c r="F47" s="165">
        <f t="shared" si="7"/>
        <v>0</v>
      </c>
      <c r="G47" s="165">
        <f t="shared" si="7"/>
        <v>0</v>
      </c>
      <c r="H47" s="165">
        <f t="shared" si="7"/>
        <v>0</v>
      </c>
      <c r="I47" s="165">
        <f t="shared" si="7"/>
        <v>0</v>
      </c>
      <c r="J47" s="165">
        <f t="shared" si="7"/>
        <v>0</v>
      </c>
      <c r="K47" s="165">
        <f t="shared" si="7"/>
        <v>0</v>
      </c>
      <c r="L47" s="165">
        <f t="shared" si="7"/>
        <v>0</v>
      </c>
      <c r="M47" s="165">
        <f t="shared" si="7"/>
        <v>0</v>
      </c>
      <c r="N47" s="165">
        <f t="shared" si="7"/>
        <v>0</v>
      </c>
      <c r="O47" s="165">
        <f t="shared" si="7"/>
        <v>0</v>
      </c>
      <c r="P47" s="165">
        <f t="shared" si="7"/>
        <v>0</v>
      </c>
      <c r="Q47" s="165">
        <f t="shared" si="7"/>
        <v>0</v>
      </c>
      <c r="R47" s="165">
        <f t="shared" si="7"/>
        <v>0</v>
      </c>
      <c r="S47" s="165">
        <f t="shared" si="7"/>
        <v>0</v>
      </c>
      <c r="T47" s="165">
        <f t="shared" si="7"/>
        <v>0</v>
      </c>
      <c r="U47" s="165">
        <f t="shared" si="7"/>
        <v>0</v>
      </c>
      <c r="V47" s="165">
        <f t="shared" si="7"/>
        <v>0</v>
      </c>
      <c r="W47" s="165">
        <f t="shared" si="7"/>
        <v>0</v>
      </c>
      <c r="X47" s="165">
        <f t="shared" si="7"/>
        <v>0</v>
      </c>
      <c r="Y47" s="165">
        <f t="shared" si="7"/>
        <v>0</v>
      </c>
      <c r="Z47" s="165">
        <f t="shared" si="7"/>
        <v>0</v>
      </c>
      <c r="AA47" s="165">
        <f t="shared" si="7"/>
        <v>0</v>
      </c>
      <c r="AB47" s="165">
        <f t="shared" si="7"/>
        <v>0</v>
      </c>
      <c r="AC47" s="165">
        <f t="shared" si="7"/>
        <v>0</v>
      </c>
      <c r="AD47" s="165">
        <f t="shared" si="7"/>
        <v>0</v>
      </c>
      <c r="AE47" s="165">
        <f t="shared" si="7"/>
        <v>0</v>
      </c>
      <c r="AF47" s="165">
        <f t="shared" si="7"/>
        <v>0</v>
      </c>
      <c r="AG47" s="165">
        <f t="shared" si="7"/>
        <v>0</v>
      </c>
      <c r="AH47" s="165">
        <f t="shared" si="7"/>
        <v>0</v>
      </c>
      <c r="AI47" s="165">
        <f t="shared" si="7"/>
        <v>0</v>
      </c>
      <c r="AJ47" s="165">
        <f t="shared" si="7"/>
        <v>0</v>
      </c>
      <c r="AK47" s="165">
        <f t="shared" si="7"/>
        <v>0</v>
      </c>
      <c r="AL47" s="165">
        <f t="shared" si="7"/>
        <v>0</v>
      </c>
      <c r="AM47" s="165">
        <f t="shared" si="7"/>
        <v>0</v>
      </c>
      <c r="AN47" s="165">
        <f t="shared" si="7"/>
        <v>0</v>
      </c>
      <c r="AO47" s="165">
        <f t="shared" si="7"/>
        <v>0</v>
      </c>
      <c r="AP47" s="165">
        <f t="shared" si="7"/>
        <v>0</v>
      </c>
      <c r="AQ47" s="165">
        <f t="shared" si="7"/>
        <v>0</v>
      </c>
      <c r="AR47" s="165">
        <f t="shared" si="7"/>
        <v>0</v>
      </c>
      <c r="AS47" s="165">
        <f t="shared" si="7"/>
        <v>0</v>
      </c>
      <c r="AT47" s="165">
        <f t="shared" si="7"/>
        <v>0</v>
      </c>
      <c r="AU47" s="165">
        <f t="shared" si="7"/>
        <v>0</v>
      </c>
      <c r="AV47" s="165">
        <f t="shared" si="7"/>
        <v>0</v>
      </c>
      <c r="AW47" s="165">
        <f t="shared" si="7"/>
        <v>0</v>
      </c>
      <c r="AX47" s="165">
        <f t="shared" si="7"/>
        <v>0</v>
      </c>
      <c r="AY47" s="165">
        <f t="shared" si="7"/>
        <v>0</v>
      </c>
      <c r="AZ47" s="165">
        <f t="shared" si="7"/>
        <v>0</v>
      </c>
      <c r="BA47" s="165">
        <f t="shared" si="7"/>
        <v>0</v>
      </c>
      <c r="BB47" s="165">
        <f t="shared" si="7"/>
        <v>0</v>
      </c>
      <c r="BC47" s="165">
        <f t="shared" si="7"/>
        <v>0</v>
      </c>
      <c r="BD47" s="165">
        <f t="shared" ref="C47:BI48" si="8">BD12</f>
        <v>0</v>
      </c>
      <c r="BE47" s="165">
        <f t="shared" si="8"/>
        <v>0</v>
      </c>
      <c r="BF47" s="165">
        <f t="shared" si="8"/>
        <v>0</v>
      </c>
      <c r="BG47" s="165">
        <f t="shared" si="8"/>
        <v>0</v>
      </c>
      <c r="BH47" s="165">
        <f t="shared" si="8"/>
        <v>0</v>
      </c>
      <c r="BI47" s="165">
        <f t="shared" si="8"/>
        <v>0</v>
      </c>
      <c r="BJ47" s="168">
        <f>IF($A$37=0,0,INDEX(B47:BI47,$A$37))</f>
        <v>0</v>
      </c>
      <c r="BK47" s="169">
        <f>IFERROR(IF(BJ47&gt;=1,"£0",(HLOOKUP($A$37-1,$B$38:BI47,10,FALSE)*J35)),0)</f>
        <v>0</v>
      </c>
      <c r="BL47" s="132"/>
    </row>
    <row r="48" spans="1:65" ht="13" thickBot="1" x14ac:dyDescent="0.3">
      <c r="A48" s="192" t="s">
        <v>136</v>
      </c>
      <c r="B48" s="165">
        <f t="shared" si="5"/>
        <v>0</v>
      </c>
      <c r="C48" s="165">
        <f t="shared" si="8"/>
        <v>0</v>
      </c>
      <c r="D48" s="165">
        <f t="shared" si="8"/>
        <v>0</v>
      </c>
      <c r="E48" s="165">
        <f t="shared" si="8"/>
        <v>0</v>
      </c>
      <c r="F48" s="165">
        <f t="shared" si="8"/>
        <v>0</v>
      </c>
      <c r="G48" s="165">
        <f t="shared" si="8"/>
        <v>0</v>
      </c>
      <c r="H48" s="165">
        <f t="shared" si="8"/>
        <v>0</v>
      </c>
      <c r="I48" s="165">
        <f t="shared" si="8"/>
        <v>0</v>
      </c>
      <c r="J48" s="165">
        <f t="shared" si="8"/>
        <v>0</v>
      </c>
      <c r="K48" s="165">
        <f t="shared" si="8"/>
        <v>0</v>
      </c>
      <c r="L48" s="165">
        <f t="shared" si="8"/>
        <v>0</v>
      </c>
      <c r="M48" s="165">
        <f t="shared" si="8"/>
        <v>0</v>
      </c>
      <c r="N48" s="165">
        <f t="shared" si="8"/>
        <v>0</v>
      </c>
      <c r="O48" s="165">
        <f t="shared" si="8"/>
        <v>0</v>
      </c>
      <c r="P48" s="165">
        <f t="shared" si="8"/>
        <v>0</v>
      </c>
      <c r="Q48" s="165">
        <f t="shared" si="8"/>
        <v>0</v>
      </c>
      <c r="R48" s="165">
        <f t="shared" si="8"/>
        <v>0</v>
      </c>
      <c r="S48" s="165">
        <f t="shared" si="8"/>
        <v>0</v>
      </c>
      <c r="T48" s="165">
        <f t="shared" si="8"/>
        <v>0</v>
      </c>
      <c r="U48" s="165">
        <f t="shared" si="8"/>
        <v>0</v>
      </c>
      <c r="V48" s="165">
        <f t="shared" si="8"/>
        <v>0</v>
      </c>
      <c r="W48" s="165">
        <f t="shared" si="8"/>
        <v>0</v>
      </c>
      <c r="X48" s="165">
        <f t="shared" si="8"/>
        <v>0</v>
      </c>
      <c r="Y48" s="165">
        <f t="shared" si="8"/>
        <v>0</v>
      </c>
      <c r="Z48" s="165">
        <f t="shared" si="8"/>
        <v>0</v>
      </c>
      <c r="AA48" s="165">
        <f t="shared" si="8"/>
        <v>0</v>
      </c>
      <c r="AB48" s="165">
        <f t="shared" si="8"/>
        <v>0</v>
      </c>
      <c r="AC48" s="165">
        <f t="shared" si="8"/>
        <v>0</v>
      </c>
      <c r="AD48" s="165">
        <f t="shared" si="8"/>
        <v>0</v>
      </c>
      <c r="AE48" s="165">
        <f t="shared" si="8"/>
        <v>0</v>
      </c>
      <c r="AF48" s="165">
        <f t="shared" si="8"/>
        <v>0</v>
      </c>
      <c r="AG48" s="165">
        <f t="shared" si="8"/>
        <v>0</v>
      </c>
      <c r="AH48" s="165">
        <f t="shared" si="8"/>
        <v>0</v>
      </c>
      <c r="AI48" s="165">
        <f t="shared" si="8"/>
        <v>0</v>
      </c>
      <c r="AJ48" s="165">
        <f t="shared" si="8"/>
        <v>0</v>
      </c>
      <c r="AK48" s="165">
        <f t="shared" si="8"/>
        <v>0</v>
      </c>
      <c r="AL48" s="165">
        <f t="shared" si="8"/>
        <v>0</v>
      </c>
      <c r="AM48" s="165">
        <f t="shared" si="8"/>
        <v>0</v>
      </c>
      <c r="AN48" s="165">
        <f t="shared" si="8"/>
        <v>0</v>
      </c>
      <c r="AO48" s="165">
        <f t="shared" si="8"/>
        <v>0</v>
      </c>
      <c r="AP48" s="165">
        <f t="shared" si="8"/>
        <v>0</v>
      </c>
      <c r="AQ48" s="165">
        <f t="shared" si="8"/>
        <v>0</v>
      </c>
      <c r="AR48" s="165">
        <f t="shared" si="8"/>
        <v>0</v>
      </c>
      <c r="AS48" s="165">
        <f t="shared" si="8"/>
        <v>0</v>
      </c>
      <c r="AT48" s="165">
        <f t="shared" si="8"/>
        <v>0</v>
      </c>
      <c r="AU48" s="165">
        <f t="shared" si="8"/>
        <v>0</v>
      </c>
      <c r="AV48" s="165">
        <f t="shared" si="8"/>
        <v>0</v>
      </c>
      <c r="AW48" s="165">
        <f t="shared" si="8"/>
        <v>0</v>
      </c>
      <c r="AX48" s="165">
        <f t="shared" si="8"/>
        <v>0</v>
      </c>
      <c r="AY48" s="165">
        <f t="shared" si="8"/>
        <v>0</v>
      </c>
      <c r="AZ48" s="165">
        <f t="shared" si="8"/>
        <v>0</v>
      </c>
      <c r="BA48" s="165">
        <f t="shared" si="8"/>
        <v>0</v>
      </c>
      <c r="BB48" s="165">
        <f t="shared" si="8"/>
        <v>0</v>
      </c>
      <c r="BC48" s="165">
        <f t="shared" si="8"/>
        <v>0</v>
      </c>
      <c r="BD48" s="165">
        <f t="shared" si="8"/>
        <v>0</v>
      </c>
      <c r="BE48" s="165">
        <f t="shared" si="8"/>
        <v>0</v>
      </c>
      <c r="BF48" s="165">
        <f t="shared" si="8"/>
        <v>0</v>
      </c>
      <c r="BG48" s="165">
        <f t="shared" si="8"/>
        <v>0</v>
      </c>
      <c r="BH48" s="165">
        <f t="shared" si="8"/>
        <v>0</v>
      </c>
      <c r="BI48" s="165">
        <f t="shared" si="8"/>
        <v>0</v>
      </c>
      <c r="BJ48" s="170">
        <f t="shared" si="6"/>
        <v>0</v>
      </c>
      <c r="BK48" s="171">
        <f>IFERROR(IF(BJ48&gt;=1,"£0",(HLOOKUP($A$37-1,$B$38:BI48,11,FALSE)*J35)),0)</f>
        <v>0</v>
      </c>
      <c r="BL48" s="132"/>
    </row>
    <row r="49" spans="13:64" ht="13" x14ac:dyDescent="0.25">
      <c r="M49" s="172"/>
      <c r="Y49" s="172"/>
      <c r="AK49" s="172"/>
      <c r="AW49" s="172"/>
      <c r="BI49" s="172"/>
      <c r="BJ49" s="173">
        <f>SUM(BJ39:BJ48)</f>
        <v>0</v>
      </c>
      <c r="BK49" s="173">
        <f>SUM(BK39:BK48)</f>
        <v>0</v>
      </c>
      <c r="BL49" s="132"/>
    </row>
    <row r="51" spans="13:64" s="132" customFormat="1" x14ac:dyDescent="0.25"/>
  </sheetData>
  <sheetProtection algorithmName="SHA-512" hashValue="ao3iUylim2zp7dC3vOO2ciDTbj6W0OWjTPfal3ho5GyQ0TYPixvPvGqNFu/yjKuckVWCqh1/6Tw48O4QuzBxJw==" saltValue="o0hMPYGobDmAi/Ga7LospA==" spinCount="100000" sheet="1" objects="1" scenarios="1"/>
  <mergeCells count="23">
    <mergeCell ref="AX37:BI37"/>
    <mergeCell ref="Z28:AK28"/>
    <mergeCell ref="AL28:AW28"/>
    <mergeCell ref="B37:M37"/>
    <mergeCell ref="N37:Y37"/>
    <mergeCell ref="Z37:AK37"/>
    <mergeCell ref="AL37:AW37"/>
    <mergeCell ref="A35:I35"/>
    <mergeCell ref="AX28:BI28"/>
    <mergeCell ref="A28:A29"/>
    <mergeCell ref="B28:M28"/>
    <mergeCell ref="N28:Y28"/>
    <mergeCell ref="B2:M2"/>
    <mergeCell ref="Z2:AK2"/>
    <mergeCell ref="AL2:AW2"/>
    <mergeCell ref="AX2:BI2"/>
    <mergeCell ref="A15:A16"/>
    <mergeCell ref="B15:M15"/>
    <mergeCell ref="N15:Y15"/>
    <mergeCell ref="Z15:AK15"/>
    <mergeCell ref="AL15:AW15"/>
    <mergeCell ref="AX15:BI15"/>
    <mergeCell ref="N2:Y2"/>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6" tint="0.79998168889431442"/>
    <pageSetUpPr fitToPage="1"/>
  </sheetPr>
  <dimension ref="A1:O47"/>
  <sheetViews>
    <sheetView tabSelected="1" zoomScale="80" zoomScaleNormal="80" zoomScaleSheetLayoutView="100" workbookViewId="0">
      <selection activeCell="C6" sqref="C6"/>
    </sheetView>
  </sheetViews>
  <sheetFormatPr defaultColWidth="9.26953125" defaultRowHeight="11.5" x14ac:dyDescent="0.25"/>
  <cols>
    <col min="1" max="1" width="42.54296875" style="16" customWidth="1"/>
    <col min="2" max="2" width="33" style="16" customWidth="1"/>
    <col min="3" max="3" width="39" style="17" customWidth="1"/>
    <col min="4" max="4" width="53.7265625" style="17" customWidth="1"/>
    <col min="5" max="5" width="25.81640625" style="16" customWidth="1"/>
    <col min="6" max="14" width="14.26953125" style="16" customWidth="1"/>
    <col min="15" max="16384" width="9.26953125" style="16"/>
  </cols>
  <sheetData>
    <row r="1" spans="1:5" ht="13" x14ac:dyDescent="0.3">
      <c r="A1" s="293" t="s">
        <v>64</v>
      </c>
      <c r="B1" s="293"/>
      <c r="C1" s="293"/>
    </row>
    <row r="3" spans="1:5" ht="14" x14ac:dyDescent="0.3">
      <c r="A3" s="23" t="s">
        <v>40</v>
      </c>
    </row>
    <row r="5" spans="1:5" s="25" customFormat="1" ht="12.75" customHeight="1" x14ac:dyDescent="0.25">
      <c r="A5" s="294" t="s">
        <v>5</v>
      </c>
      <c r="B5" s="294"/>
      <c r="C5" s="294"/>
      <c r="D5" s="24"/>
    </row>
    <row r="6" spans="1:5" s="25" customFormat="1" ht="12.65" customHeight="1" x14ac:dyDescent="0.25">
      <c r="A6" s="290" t="s">
        <v>182</v>
      </c>
      <c r="B6" s="290"/>
      <c r="C6" s="35"/>
      <c r="D6" s="26"/>
    </row>
    <row r="7" spans="1:5" s="25" customFormat="1" ht="12.65" customHeight="1" x14ac:dyDescent="0.25">
      <c r="A7" s="290" t="s">
        <v>62</v>
      </c>
      <c r="B7" s="290"/>
      <c r="C7" s="43"/>
      <c r="D7" s="27"/>
    </row>
    <row r="8" spans="1:5" s="25" customFormat="1" ht="12.65" customHeight="1" x14ac:dyDescent="0.25">
      <c r="A8" s="295" t="s">
        <v>6</v>
      </c>
      <c r="B8" s="295"/>
      <c r="C8" s="43"/>
      <c r="D8" s="27"/>
    </row>
    <row r="9" spans="1:5" s="25" customFormat="1" ht="12.65" customHeight="1" x14ac:dyDescent="0.25">
      <c r="A9" s="290" t="s">
        <v>183</v>
      </c>
      <c r="B9" s="290"/>
      <c r="C9" s="28">
        <f>(C7+C8)*C6</f>
        <v>0</v>
      </c>
      <c r="D9" s="27"/>
    </row>
    <row r="10" spans="1:5" s="25" customFormat="1" ht="12.65" customHeight="1" x14ac:dyDescent="0.25">
      <c r="A10" s="290" t="s">
        <v>139</v>
      </c>
      <c r="B10" s="290"/>
      <c r="C10" s="199"/>
      <c r="D10" s="27"/>
    </row>
    <row r="12" spans="1:5" ht="14" x14ac:dyDescent="0.3">
      <c r="A12" s="22" t="s">
        <v>126</v>
      </c>
      <c r="B12" s="18"/>
      <c r="C12" s="18"/>
      <c r="D12" s="18"/>
    </row>
    <row r="13" spans="1:5" ht="12" thickBot="1" x14ac:dyDescent="0.3">
      <c r="A13" s="17"/>
      <c r="B13" s="17" t="str">
        <f>IF(AND(COUNTA(A15:A24)&gt;0,SUM(B15:B24)&lt;&gt;1),"REVISE WEIGHTINGS","")</f>
        <v>REVISE WEIGHTINGS</v>
      </c>
    </row>
    <row r="14" spans="1:5" s="25" customFormat="1" ht="39.5" thickBot="1" x14ac:dyDescent="0.35">
      <c r="A14" s="59" t="s">
        <v>205</v>
      </c>
      <c r="B14" s="60" t="s">
        <v>161</v>
      </c>
      <c r="C14" s="61" t="s">
        <v>210</v>
      </c>
      <c r="D14" s="232" t="s">
        <v>207</v>
      </c>
      <c r="E14" s="58" t="s">
        <v>214</v>
      </c>
    </row>
    <row r="15" spans="1:5" s="25" customFormat="1" ht="12.65" customHeight="1" x14ac:dyDescent="0.25">
      <c r="A15" s="54" t="s">
        <v>127</v>
      </c>
      <c r="B15" s="55"/>
      <c r="C15" s="56">
        <f t="shared" ref="C15:C24" si="0">B15*$C$9</f>
        <v>0</v>
      </c>
      <c r="D15" s="231" t="str">
        <f ca="1">N32</f>
        <v/>
      </c>
      <c r="E15" s="64">
        <f ca="1">SUMIF(D15,"Fail",C15)</f>
        <v>0</v>
      </c>
    </row>
    <row r="16" spans="1:5" s="25" customFormat="1" ht="12.65" customHeight="1" x14ac:dyDescent="0.25">
      <c r="A16" s="36" t="s">
        <v>128</v>
      </c>
      <c r="B16" s="37"/>
      <c r="C16" s="29">
        <f t="shared" si="0"/>
        <v>0</v>
      </c>
      <c r="D16" s="62" t="str">
        <f ca="1">N36</f>
        <v/>
      </c>
      <c r="E16" s="65">
        <f t="shared" ref="E16:E24" ca="1" si="1">SUMIF(D16,"Fail",C16)</f>
        <v>0</v>
      </c>
    </row>
    <row r="17" spans="1:15" s="25" customFormat="1" ht="12.65" customHeight="1" x14ac:dyDescent="0.25">
      <c r="A17" s="36" t="s">
        <v>129</v>
      </c>
      <c r="B17" s="37"/>
      <c r="C17" s="29">
        <f t="shared" si="0"/>
        <v>0</v>
      </c>
      <c r="D17" s="62"/>
      <c r="E17" s="65">
        <f t="shared" si="1"/>
        <v>0</v>
      </c>
    </row>
    <row r="18" spans="1:15" s="25" customFormat="1" ht="12.65" customHeight="1" x14ac:dyDescent="0.25">
      <c r="A18" s="36" t="s">
        <v>130</v>
      </c>
      <c r="B18" s="37"/>
      <c r="C18" s="29">
        <f t="shared" si="0"/>
        <v>0</v>
      </c>
      <c r="D18" s="62"/>
      <c r="E18" s="65">
        <f t="shared" si="1"/>
        <v>0</v>
      </c>
    </row>
    <row r="19" spans="1:15" s="25" customFormat="1" ht="12.65" customHeight="1" x14ac:dyDescent="0.25">
      <c r="A19" s="36" t="s">
        <v>131</v>
      </c>
      <c r="B19" s="37"/>
      <c r="C19" s="29">
        <f t="shared" si="0"/>
        <v>0</v>
      </c>
      <c r="D19" s="62"/>
      <c r="E19" s="65">
        <f t="shared" si="1"/>
        <v>0</v>
      </c>
    </row>
    <row r="20" spans="1:15" s="25" customFormat="1" ht="12.65" customHeight="1" x14ac:dyDescent="0.25">
      <c r="A20" s="36" t="s">
        <v>132</v>
      </c>
      <c r="B20" s="37"/>
      <c r="C20" s="29">
        <f t="shared" si="0"/>
        <v>0</v>
      </c>
      <c r="D20" s="62"/>
      <c r="E20" s="65">
        <f t="shared" si="1"/>
        <v>0</v>
      </c>
    </row>
    <row r="21" spans="1:15" s="25" customFormat="1" ht="12.65" customHeight="1" x14ac:dyDescent="0.25">
      <c r="A21" s="36" t="s">
        <v>133</v>
      </c>
      <c r="B21" s="37"/>
      <c r="C21" s="29">
        <f t="shared" si="0"/>
        <v>0</v>
      </c>
      <c r="D21" s="62"/>
      <c r="E21" s="65">
        <f t="shared" si="1"/>
        <v>0</v>
      </c>
    </row>
    <row r="22" spans="1:15" s="25" customFormat="1" ht="12.65" customHeight="1" x14ac:dyDescent="0.25">
      <c r="A22" s="36" t="s">
        <v>134</v>
      </c>
      <c r="B22" s="37"/>
      <c r="C22" s="29">
        <f t="shared" si="0"/>
        <v>0</v>
      </c>
      <c r="D22" s="62"/>
      <c r="E22" s="65">
        <f t="shared" si="1"/>
        <v>0</v>
      </c>
    </row>
    <row r="23" spans="1:15" s="25" customFormat="1" ht="12.65" customHeight="1" x14ac:dyDescent="0.25">
      <c r="A23" s="38" t="s">
        <v>135</v>
      </c>
      <c r="B23" s="37"/>
      <c r="C23" s="29">
        <f t="shared" si="0"/>
        <v>0</v>
      </c>
      <c r="D23" s="62"/>
      <c r="E23" s="65">
        <f t="shared" si="1"/>
        <v>0</v>
      </c>
    </row>
    <row r="24" spans="1:15" s="25" customFormat="1" ht="12.65" customHeight="1" thickBot="1" x14ac:dyDescent="0.3">
      <c r="A24" s="39" t="s">
        <v>136</v>
      </c>
      <c r="B24" s="40"/>
      <c r="C24" s="30">
        <f t="shared" si="0"/>
        <v>0</v>
      </c>
      <c r="D24" s="63"/>
      <c r="E24" s="66">
        <f t="shared" si="1"/>
        <v>0</v>
      </c>
    </row>
    <row r="25" spans="1:15" ht="14.5" x14ac:dyDescent="0.25">
      <c r="A25" s="49" t="s">
        <v>140</v>
      </c>
      <c r="B25" s="50"/>
      <c r="C25" s="57">
        <f ca="1">SUMIF(D15:D24,"Fail",C15:C24)</f>
        <v>0</v>
      </c>
    </row>
    <row r="26" spans="1:15" ht="15" thickBot="1" x14ac:dyDescent="0.4">
      <c r="A26" s="51" t="s">
        <v>141</v>
      </c>
      <c r="B26" s="52">
        <f ca="1">SUMIF(D15:D24,"Fail",B15:B24)</f>
        <v>0</v>
      </c>
      <c r="C26" s="53"/>
    </row>
    <row r="27" spans="1:15" x14ac:dyDescent="0.25">
      <c r="B27" s="17"/>
      <c r="C27" s="19"/>
    </row>
    <row r="28" spans="1:15" x14ac:dyDescent="0.25">
      <c r="B28" s="17"/>
      <c r="C28" s="19"/>
    </row>
    <row r="29" spans="1:15" ht="14.5" thickBot="1" x14ac:dyDescent="0.35">
      <c r="A29" s="22" t="s">
        <v>167</v>
      </c>
      <c r="C29" s="20"/>
      <c r="D29" s="21"/>
    </row>
    <row r="30" spans="1:15" ht="13.5" thickBot="1" x14ac:dyDescent="0.3">
      <c r="C30" s="291" t="s">
        <v>97</v>
      </c>
      <c r="D30" s="292"/>
    </row>
    <row r="31" spans="1:15" s="32" customFormat="1" ht="60" customHeight="1" thickBot="1" x14ac:dyDescent="0.3">
      <c r="A31" s="34" t="s">
        <v>205</v>
      </c>
      <c r="B31" s="33" t="s">
        <v>206</v>
      </c>
      <c r="C31" s="31" t="s">
        <v>137</v>
      </c>
      <c r="D31" s="31" t="s">
        <v>4</v>
      </c>
      <c r="E31" s="31" t="s">
        <v>184</v>
      </c>
      <c r="F31" s="31" t="s">
        <v>185</v>
      </c>
      <c r="G31" s="31" t="s">
        <v>186</v>
      </c>
      <c r="H31" s="31" t="s">
        <v>49</v>
      </c>
      <c r="I31" s="200" t="s">
        <v>187</v>
      </c>
      <c r="J31" s="200" t="s">
        <v>188</v>
      </c>
      <c r="K31" s="226" t="s">
        <v>209</v>
      </c>
      <c r="L31" s="200" t="s">
        <v>203</v>
      </c>
      <c r="M31" s="228" t="s">
        <v>204</v>
      </c>
      <c r="N31" s="224" t="s">
        <v>208</v>
      </c>
    </row>
    <row r="32" spans="1:15" s="32" customFormat="1" ht="91" customHeight="1" x14ac:dyDescent="0.25">
      <c r="A32" s="286" t="str">
        <f>A15</f>
        <v>SoR/SLA -Ref Req1 - Cleaning</v>
      </c>
      <c r="B32" s="44" t="s">
        <v>58</v>
      </c>
      <c r="C32" s="42" t="s">
        <v>17</v>
      </c>
      <c r="D32" s="41" t="s">
        <v>18</v>
      </c>
      <c r="E32" s="201" t="s">
        <v>30</v>
      </c>
      <c r="F32" s="202"/>
      <c r="G32" s="203"/>
      <c r="H32" s="203"/>
      <c r="I32" s="201"/>
      <c r="J32" s="204" t="str">
        <f t="shared" ref="J32:J47" ca="1" si="2">IFERROR(IF(INDIRECT(HLOOKUP(E32,Lookup.UnitofMeasurementType,2,0)&amp;ROW())="","",VLOOKUP(INDIRECT(HLOOKUP(E32,Lookup.UnitofMeasurementType,2,0)&amp;ROW()),INDIRECT("ScoringScales."&amp;SUBSTITUTE(E32&amp;I32,"/","")),2,0)),"")</f>
        <v/>
      </c>
      <c r="K32" s="229"/>
      <c r="L32" s="303">
        <f t="shared" ref="L32:L36" ca="1" si="3">SUMPRODUCT(J32:J35,K32:K35)</f>
        <v>0</v>
      </c>
      <c r="M32" s="299"/>
      <c r="N32" s="303" t="str">
        <f t="shared" ref="N32:N36" ca="1" si="4">IF((COUNTBLANK(J32:K35)+COUNTBLANK(M32))&gt;0,"",IF(L32&gt;=M32,"Pass","Fail"))</f>
        <v/>
      </c>
      <c r="O32" s="227" t="str">
        <f>IF(AND(E32="Qualitative",H32&lt;&gt;"",--(H32&lt;&gt;"Pass")=1,--(H32&lt;&gt;"Fail")=1),"Please input either 'Pass' or 'Fail' in Column H","")</f>
        <v/>
      </c>
    </row>
    <row r="33" spans="1:15" s="32" customFormat="1" ht="50" x14ac:dyDescent="0.25">
      <c r="A33" s="287"/>
      <c r="B33" s="45" t="s">
        <v>59</v>
      </c>
      <c r="C33" s="42" t="s">
        <v>19</v>
      </c>
      <c r="D33" s="41" t="s">
        <v>20</v>
      </c>
      <c r="E33" s="41" t="s">
        <v>30</v>
      </c>
      <c r="F33" s="205"/>
      <c r="G33" s="206"/>
      <c r="H33" s="206"/>
      <c r="I33" s="41"/>
      <c r="J33" s="204" t="str">
        <f t="shared" ca="1" si="2"/>
        <v/>
      </c>
      <c r="K33" s="230"/>
      <c r="L33" s="301"/>
      <c r="M33" s="297"/>
      <c r="N33" s="301"/>
      <c r="O33" s="227" t="str">
        <f t="shared" ref="O33:O47" si="5">IF(AND(E33="Qualitative",H33&lt;&gt;"",--(H33&lt;&gt;"Pass")=1,--(H33&lt;&gt;"Fail")=1),"Please input either 'Pass' or 'Fail' in Column H","")</f>
        <v/>
      </c>
    </row>
    <row r="34" spans="1:15" s="32" customFormat="1" ht="62.5" x14ac:dyDescent="0.25">
      <c r="A34" s="287"/>
      <c r="B34" s="45" t="s">
        <v>60</v>
      </c>
      <c r="C34" s="42" t="s">
        <v>21</v>
      </c>
      <c r="D34" s="41" t="s">
        <v>22</v>
      </c>
      <c r="E34" s="41" t="s">
        <v>30</v>
      </c>
      <c r="F34" s="205"/>
      <c r="G34" s="206"/>
      <c r="H34" s="206"/>
      <c r="I34" s="41"/>
      <c r="J34" s="204" t="str">
        <f t="shared" ca="1" si="2"/>
        <v/>
      </c>
      <c r="K34" s="230"/>
      <c r="L34" s="301"/>
      <c r="M34" s="297"/>
      <c r="N34" s="301"/>
      <c r="O34" s="227" t="str">
        <f t="shared" si="5"/>
        <v/>
      </c>
    </row>
    <row r="35" spans="1:15" s="32" customFormat="1" ht="50" x14ac:dyDescent="0.25">
      <c r="A35" s="288"/>
      <c r="B35" s="45" t="s">
        <v>61</v>
      </c>
      <c r="C35" s="42" t="s">
        <v>23</v>
      </c>
      <c r="D35" s="41" t="s">
        <v>20</v>
      </c>
      <c r="E35" s="41" t="s">
        <v>30</v>
      </c>
      <c r="F35" s="205"/>
      <c r="G35" s="206"/>
      <c r="H35" s="206"/>
      <c r="I35" s="41"/>
      <c r="J35" s="204" t="str">
        <f t="shared" ca="1" si="2"/>
        <v/>
      </c>
      <c r="K35" s="230"/>
      <c r="L35" s="302"/>
      <c r="M35" s="298"/>
      <c r="N35" s="302"/>
      <c r="O35" s="227" t="str">
        <f t="shared" si="5"/>
        <v/>
      </c>
    </row>
    <row r="36" spans="1:15" s="32" customFormat="1" ht="95.15" customHeight="1" x14ac:dyDescent="0.25">
      <c r="A36" s="289" t="str">
        <f>A16</f>
        <v>SoR/SLA -Ref Req2 - Waste</v>
      </c>
      <c r="B36" s="45" t="s">
        <v>54</v>
      </c>
      <c r="C36" s="42" t="s">
        <v>12</v>
      </c>
      <c r="D36" s="41" t="s">
        <v>29</v>
      </c>
      <c r="E36" s="41" t="s">
        <v>0</v>
      </c>
      <c r="F36" s="205"/>
      <c r="G36" s="206"/>
      <c r="H36" s="206"/>
      <c r="I36" s="41"/>
      <c r="J36" s="204" t="str">
        <f t="shared" ca="1" si="2"/>
        <v/>
      </c>
      <c r="K36" s="230"/>
      <c r="L36" s="300">
        <f t="shared" ca="1" si="3"/>
        <v>0</v>
      </c>
      <c r="M36" s="296"/>
      <c r="N36" s="300" t="str">
        <f t="shared" ca="1" si="4"/>
        <v/>
      </c>
      <c r="O36" s="227" t="str">
        <f t="shared" si="5"/>
        <v/>
      </c>
    </row>
    <row r="37" spans="1:15" s="32" customFormat="1" ht="95.15" customHeight="1" x14ac:dyDescent="0.25">
      <c r="A37" s="287"/>
      <c r="B37" s="45" t="s">
        <v>55</v>
      </c>
      <c r="C37" s="42" t="s">
        <v>13</v>
      </c>
      <c r="D37" s="41" t="s">
        <v>16</v>
      </c>
      <c r="E37" s="41" t="s">
        <v>0</v>
      </c>
      <c r="F37" s="205"/>
      <c r="G37" s="206"/>
      <c r="H37" s="206"/>
      <c r="I37" s="41"/>
      <c r="J37" s="204" t="str">
        <f t="shared" ca="1" si="2"/>
        <v/>
      </c>
      <c r="K37" s="230"/>
      <c r="L37" s="301"/>
      <c r="M37" s="297"/>
      <c r="N37" s="301"/>
      <c r="O37" s="227" t="str">
        <f t="shared" si="5"/>
        <v/>
      </c>
    </row>
    <row r="38" spans="1:15" s="32" customFormat="1" ht="95.15" customHeight="1" x14ac:dyDescent="0.25">
      <c r="A38" s="287"/>
      <c r="B38" s="45" t="s">
        <v>56</v>
      </c>
      <c r="C38" s="42" t="s">
        <v>14</v>
      </c>
      <c r="D38" s="41" t="s">
        <v>16</v>
      </c>
      <c r="E38" s="41" t="s">
        <v>0</v>
      </c>
      <c r="F38" s="205"/>
      <c r="G38" s="206"/>
      <c r="H38" s="206"/>
      <c r="I38" s="41"/>
      <c r="J38" s="204" t="str">
        <f t="shared" ca="1" si="2"/>
        <v/>
      </c>
      <c r="K38" s="230"/>
      <c r="L38" s="301"/>
      <c r="M38" s="297"/>
      <c r="N38" s="301"/>
      <c r="O38" s="227" t="str">
        <f t="shared" si="5"/>
        <v/>
      </c>
    </row>
    <row r="39" spans="1:15" s="32" customFormat="1" ht="95.15" customHeight="1" x14ac:dyDescent="0.25">
      <c r="A39" s="288"/>
      <c r="B39" s="45" t="s">
        <v>57</v>
      </c>
      <c r="C39" s="42" t="s">
        <v>15</v>
      </c>
      <c r="D39" s="41" t="s">
        <v>16</v>
      </c>
      <c r="E39" s="41" t="s">
        <v>0</v>
      </c>
      <c r="F39" s="205"/>
      <c r="G39" s="206"/>
      <c r="H39" s="206"/>
      <c r="I39" s="41"/>
      <c r="J39" s="204" t="str">
        <f t="shared" ca="1" si="2"/>
        <v/>
      </c>
      <c r="K39" s="230"/>
      <c r="L39" s="302"/>
      <c r="M39" s="298"/>
      <c r="N39" s="302"/>
      <c r="O39" s="227" t="str">
        <f t="shared" si="5"/>
        <v/>
      </c>
    </row>
    <row r="40" spans="1:15" s="32" customFormat="1" ht="12.5" x14ac:dyDescent="0.25">
      <c r="A40" s="46" t="str">
        <f>A17</f>
        <v>SoR/SLA -Ref Req3</v>
      </c>
      <c r="B40" s="45" t="s">
        <v>138</v>
      </c>
      <c r="C40" s="42"/>
      <c r="D40" s="41"/>
      <c r="E40" s="41"/>
      <c r="F40" s="205"/>
      <c r="G40" s="206"/>
      <c r="H40" s="206"/>
      <c r="I40" s="41"/>
      <c r="J40" s="204" t="str">
        <f t="shared" ca="1" si="2"/>
        <v/>
      </c>
      <c r="K40" s="230"/>
      <c r="L40" s="225" t="str">
        <f t="shared" ref="L40:L47" si="6">IF(COUNTA(E40:I40,K40)=4,J40*K40,"")</f>
        <v/>
      </c>
      <c r="M40" s="230"/>
      <c r="N40" s="225" t="str">
        <f t="shared" ref="N40:N47" ca="1" si="7">IF((COUNTBLANK(J40:K40)+COUNTBLANK(M40))&gt;0,"",IF(L40&gt;=M40,"Pass","Fail"))</f>
        <v/>
      </c>
      <c r="O40" s="227" t="str">
        <f t="shared" si="5"/>
        <v/>
      </c>
    </row>
    <row r="41" spans="1:15" s="32" customFormat="1" ht="12.5" x14ac:dyDescent="0.25">
      <c r="A41" s="46" t="str">
        <f t="shared" ref="A41:A47" si="8">A18</f>
        <v>SoR/SLA -Ref Req4</v>
      </c>
      <c r="B41" s="45" t="s">
        <v>138</v>
      </c>
      <c r="C41" s="42"/>
      <c r="D41" s="41"/>
      <c r="E41" s="207"/>
      <c r="F41" s="205"/>
      <c r="G41" s="206"/>
      <c r="H41" s="206"/>
      <c r="I41" s="41"/>
      <c r="J41" s="204" t="str">
        <f t="shared" ca="1" si="2"/>
        <v/>
      </c>
      <c r="K41" s="230"/>
      <c r="L41" s="225" t="str">
        <f t="shared" si="6"/>
        <v/>
      </c>
      <c r="M41" s="230"/>
      <c r="N41" s="225" t="str">
        <f t="shared" ca="1" si="7"/>
        <v/>
      </c>
      <c r="O41" s="227" t="str">
        <f t="shared" si="5"/>
        <v/>
      </c>
    </row>
    <row r="42" spans="1:15" s="32" customFormat="1" ht="12.5" x14ac:dyDescent="0.25">
      <c r="A42" s="46" t="str">
        <f t="shared" si="8"/>
        <v>SoR/SLA -Ref Req5</v>
      </c>
      <c r="B42" s="45" t="s">
        <v>138</v>
      </c>
      <c r="C42" s="42"/>
      <c r="D42" s="41"/>
      <c r="E42" s="41"/>
      <c r="F42" s="205"/>
      <c r="G42" s="206"/>
      <c r="H42" s="206"/>
      <c r="I42" s="41"/>
      <c r="J42" s="204" t="str">
        <f t="shared" ca="1" si="2"/>
        <v/>
      </c>
      <c r="K42" s="230"/>
      <c r="L42" s="225" t="str">
        <f t="shared" si="6"/>
        <v/>
      </c>
      <c r="M42" s="230"/>
      <c r="N42" s="225" t="str">
        <f t="shared" ca="1" si="7"/>
        <v/>
      </c>
      <c r="O42" s="227" t="str">
        <f t="shared" si="5"/>
        <v/>
      </c>
    </row>
    <row r="43" spans="1:15" s="32" customFormat="1" ht="12.5" x14ac:dyDescent="0.25">
      <c r="A43" s="46" t="str">
        <f t="shared" si="8"/>
        <v>SoR/SLA -Ref Req6</v>
      </c>
      <c r="B43" s="45" t="s">
        <v>138</v>
      </c>
      <c r="C43" s="42"/>
      <c r="D43" s="41"/>
      <c r="E43" s="41"/>
      <c r="F43" s="205"/>
      <c r="G43" s="206"/>
      <c r="H43" s="206"/>
      <c r="I43" s="41"/>
      <c r="J43" s="204" t="str">
        <f t="shared" ca="1" si="2"/>
        <v/>
      </c>
      <c r="K43" s="230"/>
      <c r="L43" s="225" t="str">
        <f t="shared" si="6"/>
        <v/>
      </c>
      <c r="M43" s="230"/>
      <c r="N43" s="225" t="str">
        <f t="shared" ca="1" si="7"/>
        <v/>
      </c>
      <c r="O43" s="227" t="str">
        <f t="shared" si="5"/>
        <v/>
      </c>
    </row>
    <row r="44" spans="1:15" s="32" customFormat="1" ht="12.5" x14ac:dyDescent="0.25">
      <c r="A44" s="46" t="str">
        <f t="shared" si="8"/>
        <v>SoR/SLA -Ref Req7</v>
      </c>
      <c r="B44" s="45" t="s">
        <v>138</v>
      </c>
      <c r="C44" s="42"/>
      <c r="D44" s="41"/>
      <c r="E44" s="41"/>
      <c r="F44" s="205"/>
      <c r="G44" s="206"/>
      <c r="H44" s="206"/>
      <c r="I44" s="41"/>
      <c r="J44" s="204" t="str">
        <f t="shared" ca="1" si="2"/>
        <v/>
      </c>
      <c r="K44" s="230"/>
      <c r="L44" s="225" t="str">
        <f t="shared" si="6"/>
        <v/>
      </c>
      <c r="M44" s="230"/>
      <c r="N44" s="225" t="str">
        <f t="shared" ca="1" si="7"/>
        <v/>
      </c>
      <c r="O44" s="227" t="str">
        <f t="shared" si="5"/>
        <v/>
      </c>
    </row>
    <row r="45" spans="1:15" s="32" customFormat="1" ht="12.5" x14ac:dyDescent="0.25">
      <c r="A45" s="46" t="str">
        <f t="shared" si="8"/>
        <v>SoR/SLA -Ref Req8</v>
      </c>
      <c r="B45" s="45" t="s">
        <v>138</v>
      </c>
      <c r="C45" s="42"/>
      <c r="D45" s="41"/>
      <c r="E45" s="41"/>
      <c r="F45" s="205"/>
      <c r="G45" s="206"/>
      <c r="H45" s="206"/>
      <c r="I45" s="41"/>
      <c r="J45" s="204" t="str">
        <f t="shared" ca="1" si="2"/>
        <v/>
      </c>
      <c r="K45" s="230"/>
      <c r="L45" s="225" t="str">
        <f t="shared" si="6"/>
        <v/>
      </c>
      <c r="M45" s="230"/>
      <c r="N45" s="225" t="str">
        <f t="shared" ca="1" si="7"/>
        <v/>
      </c>
      <c r="O45" s="227" t="str">
        <f t="shared" si="5"/>
        <v/>
      </c>
    </row>
    <row r="46" spans="1:15" s="32" customFormat="1" ht="12.5" x14ac:dyDescent="0.25">
      <c r="A46" s="46" t="str">
        <f t="shared" si="8"/>
        <v>SoR/SLA -Ref Req9</v>
      </c>
      <c r="B46" s="45" t="s">
        <v>138</v>
      </c>
      <c r="C46" s="42"/>
      <c r="D46" s="41"/>
      <c r="E46" s="41"/>
      <c r="F46" s="205"/>
      <c r="G46" s="206"/>
      <c r="H46" s="206"/>
      <c r="I46" s="41"/>
      <c r="J46" s="204" t="str">
        <f t="shared" ca="1" si="2"/>
        <v/>
      </c>
      <c r="K46" s="230"/>
      <c r="L46" s="225" t="str">
        <f t="shared" si="6"/>
        <v/>
      </c>
      <c r="M46" s="230"/>
      <c r="N46" s="225" t="str">
        <f t="shared" ca="1" si="7"/>
        <v/>
      </c>
      <c r="O46" s="227" t="str">
        <f t="shared" si="5"/>
        <v/>
      </c>
    </row>
    <row r="47" spans="1:15" s="32" customFormat="1" ht="12.5" x14ac:dyDescent="0.25">
      <c r="A47" s="46" t="str">
        <f t="shared" si="8"/>
        <v>SoR/SLA -Ref Req10</v>
      </c>
      <c r="B47" s="45" t="s">
        <v>138</v>
      </c>
      <c r="C47" s="42"/>
      <c r="D47" s="41"/>
      <c r="E47" s="41"/>
      <c r="F47" s="205"/>
      <c r="G47" s="206"/>
      <c r="H47" s="206"/>
      <c r="I47" s="41"/>
      <c r="J47" s="204" t="str">
        <f t="shared" ca="1" si="2"/>
        <v/>
      </c>
      <c r="K47" s="230"/>
      <c r="L47" s="225" t="str">
        <f t="shared" si="6"/>
        <v/>
      </c>
      <c r="M47" s="230"/>
      <c r="N47" s="225" t="str">
        <f t="shared" ca="1" si="7"/>
        <v/>
      </c>
      <c r="O47" s="227" t="str">
        <f t="shared" si="5"/>
        <v/>
      </c>
    </row>
  </sheetData>
  <mergeCells count="16">
    <mergeCell ref="M36:M39"/>
    <mergeCell ref="M32:M35"/>
    <mergeCell ref="L36:L39"/>
    <mergeCell ref="L32:L35"/>
    <mergeCell ref="N36:N39"/>
    <mergeCell ref="N32:N35"/>
    <mergeCell ref="A32:A35"/>
    <mergeCell ref="A36:A39"/>
    <mergeCell ref="A10:B10"/>
    <mergeCell ref="C30:D30"/>
    <mergeCell ref="A1:C1"/>
    <mergeCell ref="A5:C5"/>
    <mergeCell ref="A6:B6"/>
    <mergeCell ref="A7:B7"/>
    <mergeCell ref="A9:B9"/>
    <mergeCell ref="A8:B8"/>
  </mergeCells>
  <conditionalFormatting sqref="B27:B28">
    <cfRule type="containsText" dxfId="9" priority="31" operator="containsText" text="REVISE WEIGHTINGS">
      <formula>NOT(ISERROR(SEARCH("REVISE WEIGHTINGS",B27)))</formula>
    </cfRule>
  </conditionalFormatting>
  <conditionalFormatting sqref="D15:D24">
    <cfRule type="containsBlanks" dxfId="8" priority="11">
      <formula>LEN(TRIM(D15))=0</formula>
    </cfRule>
    <cfRule type="containsText" dxfId="7" priority="12" operator="containsText" text="Fail">
      <formula>NOT(ISERROR(SEARCH("Fail",D15)))</formula>
    </cfRule>
  </conditionalFormatting>
  <conditionalFormatting sqref="B13">
    <cfRule type="containsText" dxfId="6" priority="8" operator="containsText" text="REVISE WEIGHTINGS">
      <formula>NOT(ISERROR(SEARCH("REVISE WEIGHTINGS",B13)))</formula>
    </cfRule>
  </conditionalFormatting>
  <conditionalFormatting sqref="F32:F47">
    <cfRule type="expression" dxfId="5" priority="4">
      <formula>$E32="Percentage"</formula>
    </cfRule>
    <cfRule type="expression" dxfId="4" priority="7">
      <formula>$E32&lt;&gt;"Percentage"</formula>
    </cfRule>
  </conditionalFormatting>
  <conditionalFormatting sqref="G32:G47">
    <cfRule type="expression" dxfId="3" priority="3">
      <formula>$E32="Number"</formula>
    </cfRule>
    <cfRule type="expression" dxfId="2" priority="6">
      <formula>$E32&lt;&gt;"Number"</formula>
    </cfRule>
  </conditionalFormatting>
  <conditionalFormatting sqref="H32:H47">
    <cfRule type="expression" dxfId="1" priority="2">
      <formula>$E32&lt;&gt;"Qualitative"</formula>
    </cfRule>
    <cfRule type="expression" dxfId="0" priority="5">
      <formula>$E32="Qualitative"</formula>
    </cfRule>
  </conditionalFormatting>
  <dataValidations count="6">
    <dataValidation type="decimal" allowBlank="1" showInputMessage="1" showErrorMessage="1" errorTitle="Input Error" error="Value must be no greater than 6%." sqref="C6" xr:uid="{00000000-0002-0000-0300-000001000000}">
      <formula1>0</formula1>
      <formula2>0.06</formula2>
    </dataValidation>
    <dataValidation type="list" allowBlank="1" showInputMessage="1" showErrorMessage="1" sqref="I32:I47" xr:uid="{9B5055CB-6B1F-42EF-9FBA-3C48143E7459}">
      <formula1>INDIRECT("Lookup."&amp;E32)</formula1>
    </dataValidation>
    <dataValidation type="custom" showInputMessage="1" showErrorMessage="1" errorTitle="Error:" error="Data input not necessary based on previous criteria selected." sqref="F32:F47" xr:uid="{8579235A-97A6-4CA0-B086-6EC1914326B9}">
      <formula1>$E32="Percentage"</formula1>
    </dataValidation>
    <dataValidation type="custom" showInputMessage="1" showErrorMessage="1" errorTitle="Error:" error="Data input not necessary based on previous criteria selected." sqref="G32:G47" xr:uid="{F118B637-C598-4D84-B3E1-E3ED7639E44C}">
      <formula1>$E32="Number"</formula1>
    </dataValidation>
    <dataValidation type="list" allowBlank="1" showInputMessage="1" showErrorMessage="1" sqref="E32:E47" xr:uid="{6EBE14C8-5022-491F-993D-DE57F705756A}">
      <formula1>Lookup.UnitofMeasurementTypeSelected</formula1>
    </dataValidation>
    <dataValidation type="custom" allowBlank="1" showInputMessage="1" showErrorMessage="1" sqref="H32:H47" xr:uid="{CA723AE1-49EB-45D3-A65D-92D60C091543}">
      <formula1>$E32="Qualitative"</formula1>
    </dataValidation>
  </dataValidations>
  <pageMargins left="0.7" right="0.7" top="0.75" bottom="0.75" header="0.3" footer="0.3"/>
  <pageSetup paperSize="9" scale="4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1FEE6-B4BD-469D-83D4-801AB208F678}">
  <sheetPr codeName="Sheet5"/>
  <dimension ref="B2:U107"/>
  <sheetViews>
    <sheetView zoomScale="115" zoomScaleNormal="115" workbookViewId="0">
      <pane ySplit="6" topLeftCell="A7" activePane="bottomLeft" state="frozen"/>
      <selection pane="bottomLeft" activeCell="T4" sqref="T4:U4"/>
    </sheetView>
  </sheetViews>
  <sheetFormatPr defaultColWidth="9.26953125" defaultRowHeight="11.5" x14ac:dyDescent="0.25"/>
  <cols>
    <col min="1" max="1" width="3.7265625" style="208" customWidth="1"/>
    <col min="2" max="2" width="13.26953125" style="208" customWidth="1"/>
    <col min="3" max="3" width="13.26953125" style="223" customWidth="1"/>
    <col min="4" max="4" width="2.26953125" style="208" customWidth="1"/>
    <col min="5" max="5" width="13.26953125" style="208" customWidth="1"/>
    <col min="6" max="6" width="13.26953125" style="223" customWidth="1"/>
    <col min="7" max="7" width="2.26953125" style="208" customWidth="1"/>
    <col min="8" max="8" width="13.26953125" style="208" customWidth="1"/>
    <col min="9" max="9" width="13.26953125" style="223" customWidth="1"/>
    <col min="10" max="10" width="3.7265625" style="208" customWidth="1"/>
    <col min="11" max="11" width="13.26953125" style="208" customWidth="1"/>
    <col min="12" max="12" width="13.26953125" style="223" customWidth="1"/>
    <col min="13" max="13" width="2.453125" style="208" customWidth="1"/>
    <col min="14" max="14" width="13.26953125" style="208" customWidth="1"/>
    <col min="15" max="15" width="13.26953125" style="223" customWidth="1"/>
    <col min="16" max="16" width="2.26953125" style="208" customWidth="1"/>
    <col min="17" max="17" width="13.26953125" style="208" customWidth="1"/>
    <col min="18" max="18" width="13.26953125" style="223" customWidth="1"/>
    <col min="19" max="19" width="3.7265625" style="208" customWidth="1"/>
    <col min="20" max="20" width="20.7265625" style="208" customWidth="1"/>
    <col min="21" max="21" width="21.54296875" style="208" customWidth="1"/>
    <col min="22" max="16384" width="9.26953125" style="208"/>
  </cols>
  <sheetData>
    <row r="2" spans="2:21" ht="14" x14ac:dyDescent="0.3">
      <c r="B2" s="305" t="s">
        <v>190</v>
      </c>
      <c r="C2" s="305"/>
      <c r="D2" s="305"/>
      <c r="E2" s="305"/>
      <c r="F2" s="305"/>
      <c r="G2" s="305"/>
      <c r="H2" s="305"/>
      <c r="I2" s="305"/>
      <c r="K2" s="305" t="s">
        <v>191</v>
      </c>
      <c r="L2" s="305"/>
      <c r="M2" s="305"/>
      <c r="N2" s="305"/>
      <c r="O2" s="305"/>
      <c r="P2" s="305"/>
      <c r="Q2" s="305"/>
      <c r="R2" s="305"/>
      <c r="T2" s="306" t="s">
        <v>192</v>
      </c>
      <c r="U2" s="306"/>
    </row>
    <row r="4" spans="2:21" s="209" customFormat="1" ht="16.5" customHeight="1" x14ac:dyDescent="0.25">
      <c r="B4" s="307" t="s">
        <v>193</v>
      </c>
      <c r="C4" s="307"/>
      <c r="E4" s="307" t="s">
        <v>194</v>
      </c>
      <c r="F4" s="307"/>
      <c r="H4" s="307" t="s">
        <v>195</v>
      </c>
      <c r="I4" s="307"/>
      <c r="K4" s="307" t="s">
        <v>196</v>
      </c>
      <c r="L4" s="307"/>
      <c r="M4" s="210"/>
      <c r="N4" s="307" t="s">
        <v>197</v>
      </c>
      <c r="O4" s="307"/>
      <c r="P4" s="210"/>
      <c r="Q4" s="307" t="s">
        <v>198</v>
      </c>
      <c r="R4" s="307"/>
      <c r="T4" s="308" t="s">
        <v>199</v>
      </c>
      <c r="U4" s="308"/>
    </row>
    <row r="5" spans="2:21" ht="13.4" customHeight="1" x14ac:dyDescent="0.25">
      <c r="B5" s="304" t="s">
        <v>1</v>
      </c>
      <c r="C5" s="304"/>
      <c r="E5" s="304" t="s">
        <v>200</v>
      </c>
      <c r="F5" s="304"/>
      <c r="H5" s="304" t="s">
        <v>2</v>
      </c>
      <c r="I5" s="304"/>
      <c r="K5" s="304" t="s">
        <v>1</v>
      </c>
      <c r="L5" s="304"/>
      <c r="M5" s="211"/>
      <c r="N5" s="304" t="s">
        <v>200</v>
      </c>
      <c r="O5" s="304"/>
      <c r="P5" s="211"/>
      <c r="Q5" s="304" t="s">
        <v>2</v>
      </c>
      <c r="R5" s="304"/>
      <c r="T5" s="212" t="s">
        <v>47</v>
      </c>
      <c r="U5" s="213">
        <v>1</v>
      </c>
    </row>
    <row r="6" spans="2:21" ht="23" x14ac:dyDescent="0.25">
      <c r="B6" s="214" t="s">
        <v>201</v>
      </c>
      <c r="C6" s="214" t="s">
        <v>202</v>
      </c>
      <c r="E6" s="214" t="s">
        <v>201</v>
      </c>
      <c r="F6" s="214" t="s">
        <v>202</v>
      </c>
      <c r="H6" s="214" t="s">
        <v>201</v>
      </c>
      <c r="I6" s="214" t="s">
        <v>202</v>
      </c>
      <c r="K6" s="214" t="s">
        <v>201</v>
      </c>
      <c r="L6" s="214" t="s">
        <v>202</v>
      </c>
      <c r="M6" s="215"/>
      <c r="N6" s="214" t="s">
        <v>201</v>
      </c>
      <c r="O6" s="214" t="s">
        <v>202</v>
      </c>
      <c r="P6" s="215"/>
      <c r="Q6" s="214" t="s">
        <v>201</v>
      </c>
      <c r="R6" s="214" t="s">
        <v>202</v>
      </c>
      <c r="T6" s="216" t="s">
        <v>48</v>
      </c>
      <c r="U6" s="217">
        <v>0</v>
      </c>
    </row>
    <row r="7" spans="2:21" x14ac:dyDescent="0.25">
      <c r="B7" s="218">
        <v>0</v>
      </c>
      <c r="C7" s="219">
        <v>1</v>
      </c>
      <c r="E7" s="218">
        <v>0</v>
      </c>
      <c r="F7" s="219">
        <v>1</v>
      </c>
      <c r="H7" s="218">
        <v>0</v>
      </c>
      <c r="I7" s="219">
        <v>1</v>
      </c>
      <c r="K7" s="220">
        <v>0</v>
      </c>
      <c r="L7" s="219">
        <v>0</v>
      </c>
      <c r="M7" s="221"/>
      <c r="N7" s="220">
        <v>0</v>
      </c>
      <c r="O7" s="219">
        <v>0</v>
      </c>
      <c r="P7" s="222"/>
      <c r="Q7" s="220">
        <v>0</v>
      </c>
      <c r="R7" s="219">
        <v>0</v>
      </c>
    </row>
    <row r="8" spans="2:21" x14ac:dyDescent="0.25">
      <c r="B8" s="218">
        <v>1</v>
      </c>
      <c r="C8" s="219">
        <v>0.95</v>
      </c>
      <c r="E8" s="218">
        <v>1</v>
      </c>
      <c r="F8" s="219">
        <v>0.9</v>
      </c>
      <c r="H8" s="218">
        <v>1</v>
      </c>
      <c r="I8" s="219">
        <v>0.8</v>
      </c>
      <c r="K8" s="220">
        <v>0.01</v>
      </c>
      <c r="L8" s="219">
        <v>0</v>
      </c>
      <c r="M8" s="222"/>
      <c r="N8" s="220">
        <v>0.01</v>
      </c>
      <c r="O8" s="219">
        <v>0</v>
      </c>
      <c r="P8" s="222"/>
      <c r="Q8" s="220">
        <v>0.01</v>
      </c>
      <c r="R8" s="219">
        <v>0</v>
      </c>
    </row>
    <row r="9" spans="2:21" x14ac:dyDescent="0.25">
      <c r="B9" s="218">
        <v>2</v>
      </c>
      <c r="C9" s="219">
        <v>0.95</v>
      </c>
      <c r="E9" s="218">
        <v>2</v>
      </c>
      <c r="F9" s="219">
        <v>0.8</v>
      </c>
      <c r="H9" s="218">
        <v>2</v>
      </c>
      <c r="I9" s="219">
        <v>0.5</v>
      </c>
      <c r="K9" s="220">
        <v>0.02</v>
      </c>
      <c r="L9" s="219">
        <v>0.05</v>
      </c>
      <c r="M9" s="222"/>
      <c r="N9" s="220">
        <v>0.02</v>
      </c>
      <c r="O9" s="219">
        <v>0</v>
      </c>
      <c r="P9" s="222"/>
      <c r="Q9" s="220">
        <v>0.02</v>
      </c>
      <c r="R9" s="219">
        <v>0</v>
      </c>
    </row>
    <row r="10" spans="2:21" x14ac:dyDescent="0.25">
      <c r="B10" s="218">
        <v>3</v>
      </c>
      <c r="C10" s="219">
        <v>0.9</v>
      </c>
      <c r="E10" s="218">
        <v>3</v>
      </c>
      <c r="F10" s="219">
        <v>0.7</v>
      </c>
      <c r="H10" s="218">
        <v>3</v>
      </c>
      <c r="I10" s="219">
        <v>0</v>
      </c>
      <c r="K10" s="220">
        <v>0.03</v>
      </c>
      <c r="L10" s="219">
        <v>0.05</v>
      </c>
      <c r="M10" s="222"/>
      <c r="N10" s="220">
        <v>0.03</v>
      </c>
      <c r="O10" s="219">
        <v>0</v>
      </c>
      <c r="P10" s="222"/>
      <c r="Q10" s="220">
        <v>0.03</v>
      </c>
      <c r="R10" s="219">
        <v>0</v>
      </c>
    </row>
    <row r="11" spans="2:21" x14ac:dyDescent="0.25">
      <c r="B11" s="218">
        <v>4</v>
      </c>
      <c r="C11" s="219">
        <v>0.9</v>
      </c>
      <c r="E11" s="218">
        <v>4</v>
      </c>
      <c r="F11" s="219">
        <v>0.6</v>
      </c>
      <c r="H11" s="218">
        <v>4</v>
      </c>
      <c r="I11" s="219">
        <v>0</v>
      </c>
      <c r="K11" s="220">
        <v>0.04</v>
      </c>
      <c r="L11" s="219">
        <v>0.05</v>
      </c>
      <c r="M11" s="222"/>
      <c r="N11" s="220">
        <v>0.04</v>
      </c>
      <c r="O11" s="219">
        <v>0</v>
      </c>
      <c r="P11" s="222"/>
      <c r="Q11" s="220">
        <v>0.04</v>
      </c>
      <c r="R11" s="219">
        <v>0</v>
      </c>
    </row>
    <row r="12" spans="2:21" x14ac:dyDescent="0.25">
      <c r="B12" s="218">
        <v>5</v>
      </c>
      <c r="C12" s="219">
        <v>0.8</v>
      </c>
      <c r="E12" s="218">
        <v>5</v>
      </c>
      <c r="F12" s="219">
        <v>0.5</v>
      </c>
      <c r="H12" s="218">
        <v>5</v>
      </c>
      <c r="I12" s="219">
        <v>0</v>
      </c>
      <c r="K12" s="220">
        <v>0.05</v>
      </c>
      <c r="L12" s="219">
        <v>0.1</v>
      </c>
      <c r="M12" s="222"/>
      <c r="N12" s="220">
        <v>0.05</v>
      </c>
      <c r="O12" s="219">
        <v>0</v>
      </c>
      <c r="P12" s="222"/>
      <c r="Q12" s="220">
        <v>0.05</v>
      </c>
      <c r="R12" s="219">
        <v>0</v>
      </c>
    </row>
    <row r="13" spans="2:21" x14ac:dyDescent="0.25">
      <c r="B13" s="218">
        <v>6</v>
      </c>
      <c r="C13" s="219">
        <v>0.8</v>
      </c>
      <c r="E13" s="218">
        <v>6</v>
      </c>
      <c r="F13" s="219">
        <v>0.25</v>
      </c>
      <c r="H13" s="218">
        <v>6</v>
      </c>
      <c r="I13" s="219">
        <v>0</v>
      </c>
      <c r="K13" s="220">
        <v>0.06</v>
      </c>
      <c r="L13" s="219">
        <v>0.1</v>
      </c>
      <c r="M13" s="222"/>
      <c r="N13" s="220">
        <v>0.06</v>
      </c>
      <c r="O13" s="219">
        <v>0</v>
      </c>
      <c r="P13" s="222"/>
      <c r="Q13" s="220">
        <v>0.06</v>
      </c>
      <c r="R13" s="219">
        <v>0</v>
      </c>
    </row>
    <row r="14" spans="2:21" x14ac:dyDescent="0.25">
      <c r="B14" s="218">
        <v>7</v>
      </c>
      <c r="C14" s="219">
        <v>0.7</v>
      </c>
      <c r="E14" s="218">
        <v>7</v>
      </c>
      <c r="F14" s="219">
        <v>0.1</v>
      </c>
      <c r="H14" s="218">
        <v>7</v>
      </c>
      <c r="I14" s="219">
        <v>0</v>
      </c>
      <c r="K14" s="220">
        <v>7.0000000000000007E-2</v>
      </c>
      <c r="L14" s="219">
        <v>0.1</v>
      </c>
      <c r="M14" s="222"/>
      <c r="N14" s="220">
        <v>7.0000000000000007E-2</v>
      </c>
      <c r="O14" s="219">
        <v>0</v>
      </c>
      <c r="P14" s="222"/>
      <c r="Q14" s="220">
        <v>7.0000000000000007E-2</v>
      </c>
      <c r="R14" s="219">
        <v>0</v>
      </c>
    </row>
    <row r="15" spans="2:21" x14ac:dyDescent="0.25">
      <c r="B15" s="218">
        <v>8</v>
      </c>
      <c r="C15" s="219">
        <v>0.7</v>
      </c>
      <c r="E15" s="218">
        <v>8</v>
      </c>
      <c r="F15" s="219">
        <v>0.05</v>
      </c>
      <c r="H15" s="218">
        <v>8</v>
      </c>
      <c r="I15" s="219">
        <v>0</v>
      </c>
      <c r="K15" s="220">
        <v>0.08</v>
      </c>
      <c r="L15" s="219">
        <v>0.1</v>
      </c>
      <c r="M15" s="222"/>
      <c r="N15" s="220">
        <v>0.08</v>
      </c>
      <c r="O15" s="219">
        <v>0</v>
      </c>
      <c r="P15" s="222"/>
      <c r="Q15" s="220">
        <v>0.08</v>
      </c>
      <c r="R15" s="219">
        <v>0</v>
      </c>
    </row>
    <row r="16" spans="2:21" x14ac:dyDescent="0.25">
      <c r="B16" s="218">
        <v>9</v>
      </c>
      <c r="C16" s="219">
        <v>0.6</v>
      </c>
      <c r="E16" s="218">
        <v>9</v>
      </c>
      <c r="F16" s="219">
        <v>0</v>
      </c>
      <c r="H16" s="218">
        <v>9</v>
      </c>
      <c r="I16" s="219">
        <v>0</v>
      </c>
      <c r="K16" s="220">
        <v>0.09</v>
      </c>
      <c r="L16" s="219">
        <v>0.1</v>
      </c>
      <c r="M16" s="222"/>
      <c r="N16" s="220">
        <v>0.09</v>
      </c>
      <c r="O16" s="219">
        <v>0</v>
      </c>
      <c r="P16" s="222"/>
      <c r="Q16" s="220">
        <v>0.09</v>
      </c>
      <c r="R16" s="219">
        <v>0</v>
      </c>
    </row>
    <row r="17" spans="2:18" x14ac:dyDescent="0.25">
      <c r="B17" s="218">
        <v>10</v>
      </c>
      <c r="C17" s="219">
        <v>0.6</v>
      </c>
      <c r="E17" s="218">
        <v>10</v>
      </c>
      <c r="F17" s="219">
        <v>0</v>
      </c>
      <c r="H17" s="218">
        <v>10</v>
      </c>
      <c r="I17" s="219">
        <v>0</v>
      </c>
      <c r="K17" s="220">
        <v>0.1</v>
      </c>
      <c r="L17" s="219">
        <v>0.25</v>
      </c>
      <c r="M17" s="222"/>
      <c r="N17" s="220">
        <v>0.1</v>
      </c>
      <c r="O17" s="219">
        <v>0</v>
      </c>
      <c r="P17" s="222"/>
      <c r="Q17" s="220">
        <v>0.1</v>
      </c>
      <c r="R17" s="219">
        <v>0</v>
      </c>
    </row>
    <row r="18" spans="2:18" x14ac:dyDescent="0.25">
      <c r="B18" s="218">
        <v>11</v>
      </c>
      <c r="C18" s="219">
        <v>0.5</v>
      </c>
      <c r="E18" s="218">
        <v>11</v>
      </c>
      <c r="F18" s="219">
        <v>0</v>
      </c>
      <c r="H18" s="218">
        <v>11</v>
      </c>
      <c r="I18" s="219">
        <v>0</v>
      </c>
      <c r="K18" s="220">
        <v>0.11</v>
      </c>
      <c r="L18" s="219">
        <v>0.25</v>
      </c>
      <c r="M18" s="222"/>
      <c r="N18" s="220">
        <v>0.11</v>
      </c>
      <c r="O18" s="219">
        <v>0</v>
      </c>
      <c r="P18" s="222"/>
      <c r="Q18" s="220">
        <v>0.11</v>
      </c>
      <c r="R18" s="219">
        <v>0</v>
      </c>
    </row>
    <row r="19" spans="2:18" x14ac:dyDescent="0.25">
      <c r="B19" s="218">
        <v>12</v>
      </c>
      <c r="C19" s="219">
        <v>0.5</v>
      </c>
      <c r="E19" s="218">
        <v>12</v>
      </c>
      <c r="F19" s="219">
        <v>0</v>
      </c>
      <c r="H19" s="218">
        <v>12</v>
      </c>
      <c r="I19" s="219">
        <v>0</v>
      </c>
      <c r="K19" s="220">
        <v>0.12</v>
      </c>
      <c r="L19" s="219">
        <v>0.25</v>
      </c>
      <c r="M19" s="222"/>
      <c r="N19" s="220">
        <v>0.12</v>
      </c>
      <c r="O19" s="219">
        <v>0</v>
      </c>
      <c r="P19" s="222"/>
      <c r="Q19" s="220">
        <v>0.12</v>
      </c>
      <c r="R19" s="219">
        <v>0</v>
      </c>
    </row>
    <row r="20" spans="2:18" x14ac:dyDescent="0.25">
      <c r="B20" s="218">
        <v>13</v>
      </c>
      <c r="C20" s="219">
        <v>0.4</v>
      </c>
      <c r="E20" s="218">
        <v>13</v>
      </c>
      <c r="F20" s="219">
        <v>0</v>
      </c>
      <c r="H20" s="218">
        <v>13</v>
      </c>
      <c r="I20" s="219">
        <v>0</v>
      </c>
      <c r="K20" s="220">
        <v>0.13</v>
      </c>
      <c r="L20" s="219">
        <v>0.25</v>
      </c>
      <c r="M20" s="222"/>
      <c r="N20" s="220">
        <v>0.13</v>
      </c>
      <c r="O20" s="219">
        <v>0</v>
      </c>
      <c r="P20" s="222"/>
      <c r="Q20" s="220">
        <v>0.13</v>
      </c>
      <c r="R20" s="219">
        <v>0</v>
      </c>
    </row>
    <row r="21" spans="2:18" x14ac:dyDescent="0.25">
      <c r="B21" s="218">
        <v>14</v>
      </c>
      <c r="C21" s="219">
        <v>0.4</v>
      </c>
      <c r="E21" s="218">
        <v>14</v>
      </c>
      <c r="F21" s="219">
        <v>0</v>
      </c>
      <c r="H21" s="218">
        <v>14</v>
      </c>
      <c r="I21" s="219">
        <v>0</v>
      </c>
      <c r="K21" s="220">
        <v>0.14000000000000001</v>
      </c>
      <c r="L21" s="219">
        <v>0.25</v>
      </c>
      <c r="M21" s="222"/>
      <c r="N21" s="220">
        <v>0.14000000000000001</v>
      </c>
      <c r="O21" s="219">
        <v>0</v>
      </c>
      <c r="P21" s="222"/>
      <c r="Q21" s="220">
        <v>0.14000000000000001</v>
      </c>
      <c r="R21" s="219">
        <v>0</v>
      </c>
    </row>
    <row r="22" spans="2:18" x14ac:dyDescent="0.25">
      <c r="B22" s="218">
        <v>15</v>
      </c>
      <c r="C22" s="219">
        <v>0.2</v>
      </c>
      <c r="E22" s="218">
        <v>15</v>
      </c>
      <c r="F22" s="219">
        <v>0</v>
      </c>
      <c r="H22" s="218">
        <v>15</v>
      </c>
      <c r="I22" s="219">
        <v>0</v>
      </c>
      <c r="K22" s="220">
        <v>0.15</v>
      </c>
      <c r="L22" s="219">
        <v>0.25</v>
      </c>
      <c r="M22" s="222"/>
      <c r="N22" s="220">
        <v>0.15</v>
      </c>
      <c r="O22" s="219">
        <v>0</v>
      </c>
      <c r="P22" s="222"/>
      <c r="Q22" s="220">
        <v>0.15</v>
      </c>
      <c r="R22" s="219">
        <v>0</v>
      </c>
    </row>
    <row r="23" spans="2:18" x14ac:dyDescent="0.25">
      <c r="B23" s="218">
        <v>16</v>
      </c>
      <c r="C23" s="219">
        <v>0.2</v>
      </c>
      <c r="E23" s="218">
        <v>16</v>
      </c>
      <c r="F23" s="219">
        <v>0</v>
      </c>
      <c r="H23" s="218">
        <v>16</v>
      </c>
      <c r="I23" s="219">
        <v>0</v>
      </c>
      <c r="K23" s="220">
        <v>0.16</v>
      </c>
      <c r="L23" s="219">
        <v>0.25</v>
      </c>
      <c r="M23" s="222"/>
      <c r="N23" s="220">
        <v>0.16</v>
      </c>
      <c r="O23" s="219">
        <v>0</v>
      </c>
      <c r="P23" s="222"/>
      <c r="Q23" s="220">
        <v>0.16</v>
      </c>
      <c r="R23" s="219">
        <v>0</v>
      </c>
    </row>
    <row r="24" spans="2:18" x14ac:dyDescent="0.25">
      <c r="B24" s="218">
        <v>17</v>
      </c>
      <c r="C24" s="219">
        <v>0.1</v>
      </c>
      <c r="E24" s="218">
        <v>17</v>
      </c>
      <c r="F24" s="219">
        <v>0</v>
      </c>
      <c r="H24" s="218">
        <v>17</v>
      </c>
      <c r="I24" s="219">
        <v>0</v>
      </c>
      <c r="K24" s="220">
        <v>0.17</v>
      </c>
      <c r="L24" s="219">
        <v>0.25</v>
      </c>
      <c r="M24" s="222"/>
      <c r="N24" s="220">
        <v>0.17</v>
      </c>
      <c r="O24" s="219">
        <v>0</v>
      </c>
      <c r="P24" s="222"/>
      <c r="Q24" s="220">
        <v>0.17</v>
      </c>
      <c r="R24" s="219">
        <v>0</v>
      </c>
    </row>
    <row r="25" spans="2:18" x14ac:dyDescent="0.25">
      <c r="B25" s="218">
        <v>18</v>
      </c>
      <c r="C25" s="219">
        <v>0.1</v>
      </c>
      <c r="E25" s="218">
        <v>18</v>
      </c>
      <c r="F25" s="219">
        <v>0</v>
      </c>
      <c r="H25" s="218">
        <v>18</v>
      </c>
      <c r="I25" s="219">
        <v>0</v>
      </c>
      <c r="K25" s="220">
        <v>0.18</v>
      </c>
      <c r="L25" s="219">
        <v>0.25</v>
      </c>
      <c r="M25" s="222"/>
      <c r="N25" s="220">
        <v>0.18</v>
      </c>
      <c r="O25" s="219">
        <v>0</v>
      </c>
      <c r="P25" s="222"/>
      <c r="Q25" s="220">
        <v>0.18</v>
      </c>
      <c r="R25" s="219">
        <v>0</v>
      </c>
    </row>
    <row r="26" spans="2:18" x14ac:dyDescent="0.25">
      <c r="B26" s="218">
        <v>19</v>
      </c>
      <c r="C26" s="219">
        <v>0.05</v>
      </c>
      <c r="E26" s="218">
        <v>19</v>
      </c>
      <c r="F26" s="219">
        <v>0</v>
      </c>
      <c r="H26" s="218">
        <v>19</v>
      </c>
      <c r="I26" s="219">
        <v>0</v>
      </c>
      <c r="K26" s="220">
        <v>0.19</v>
      </c>
      <c r="L26" s="219">
        <v>0.25</v>
      </c>
      <c r="M26" s="222"/>
      <c r="N26" s="220">
        <v>0.19</v>
      </c>
      <c r="O26" s="219">
        <v>0</v>
      </c>
      <c r="P26" s="222"/>
      <c r="Q26" s="220">
        <v>0.19</v>
      </c>
      <c r="R26" s="219">
        <v>0</v>
      </c>
    </row>
    <row r="27" spans="2:18" x14ac:dyDescent="0.25">
      <c r="B27" s="218">
        <v>20</v>
      </c>
      <c r="C27" s="219">
        <v>0.05</v>
      </c>
      <c r="E27" s="218">
        <v>20</v>
      </c>
      <c r="F27" s="219">
        <v>0</v>
      </c>
      <c r="H27" s="218">
        <v>20</v>
      </c>
      <c r="I27" s="219">
        <v>0</v>
      </c>
      <c r="K27" s="220">
        <v>0.2</v>
      </c>
      <c r="L27" s="219">
        <v>0.4</v>
      </c>
      <c r="M27" s="222"/>
      <c r="N27" s="220">
        <v>0.2</v>
      </c>
      <c r="O27" s="219">
        <v>0.1</v>
      </c>
      <c r="P27" s="222"/>
      <c r="Q27" s="220">
        <v>0.2</v>
      </c>
      <c r="R27" s="219">
        <v>0</v>
      </c>
    </row>
    <row r="28" spans="2:18" x14ac:dyDescent="0.25">
      <c r="B28" s="218">
        <v>21</v>
      </c>
      <c r="C28" s="219">
        <v>0</v>
      </c>
      <c r="E28" s="218">
        <v>21</v>
      </c>
      <c r="F28" s="219">
        <v>0</v>
      </c>
      <c r="H28" s="218">
        <v>21</v>
      </c>
      <c r="I28" s="219">
        <v>0</v>
      </c>
      <c r="K28" s="220">
        <v>0.21</v>
      </c>
      <c r="L28" s="219">
        <v>0.4</v>
      </c>
      <c r="M28" s="222"/>
      <c r="N28" s="220">
        <v>0.21</v>
      </c>
      <c r="O28" s="219">
        <v>0.1</v>
      </c>
      <c r="P28" s="222"/>
      <c r="Q28" s="220">
        <v>0.21</v>
      </c>
      <c r="R28" s="219">
        <v>0</v>
      </c>
    </row>
    <row r="29" spans="2:18" x14ac:dyDescent="0.25">
      <c r="B29" s="218">
        <v>22</v>
      </c>
      <c r="C29" s="219">
        <v>0</v>
      </c>
      <c r="E29" s="218">
        <v>22</v>
      </c>
      <c r="F29" s="219">
        <v>0</v>
      </c>
      <c r="H29" s="218">
        <v>22</v>
      </c>
      <c r="I29" s="219">
        <v>0</v>
      </c>
      <c r="K29" s="220">
        <v>0.22</v>
      </c>
      <c r="L29" s="219">
        <v>0.4</v>
      </c>
      <c r="M29" s="222"/>
      <c r="N29" s="220">
        <v>0.22</v>
      </c>
      <c r="O29" s="219">
        <v>0.1</v>
      </c>
      <c r="P29" s="222"/>
      <c r="Q29" s="220">
        <v>0.22</v>
      </c>
      <c r="R29" s="219">
        <v>0</v>
      </c>
    </row>
    <row r="30" spans="2:18" x14ac:dyDescent="0.25">
      <c r="B30" s="218">
        <v>23</v>
      </c>
      <c r="C30" s="219">
        <v>0</v>
      </c>
      <c r="E30" s="218">
        <v>23</v>
      </c>
      <c r="F30" s="219">
        <v>0</v>
      </c>
      <c r="H30" s="218">
        <v>23</v>
      </c>
      <c r="I30" s="219">
        <v>0</v>
      </c>
      <c r="K30" s="220">
        <v>0.23</v>
      </c>
      <c r="L30" s="219">
        <v>0.4</v>
      </c>
      <c r="M30" s="222"/>
      <c r="N30" s="220">
        <v>0.23</v>
      </c>
      <c r="O30" s="219">
        <v>0.1</v>
      </c>
      <c r="P30" s="222"/>
      <c r="Q30" s="220">
        <v>0.23</v>
      </c>
      <c r="R30" s="219">
        <v>0</v>
      </c>
    </row>
    <row r="31" spans="2:18" x14ac:dyDescent="0.25">
      <c r="B31" s="218">
        <v>24</v>
      </c>
      <c r="C31" s="219">
        <v>0</v>
      </c>
      <c r="E31" s="218">
        <v>24</v>
      </c>
      <c r="F31" s="219">
        <v>0</v>
      </c>
      <c r="H31" s="218">
        <v>24</v>
      </c>
      <c r="I31" s="219">
        <v>0</v>
      </c>
      <c r="K31" s="220">
        <v>0.24</v>
      </c>
      <c r="L31" s="219">
        <v>0.4</v>
      </c>
      <c r="M31" s="222"/>
      <c r="N31" s="220">
        <v>0.24</v>
      </c>
      <c r="O31" s="219">
        <v>0.1</v>
      </c>
      <c r="P31" s="222"/>
      <c r="Q31" s="220">
        <v>0.24</v>
      </c>
      <c r="R31" s="219">
        <v>0</v>
      </c>
    </row>
    <row r="32" spans="2:18" x14ac:dyDescent="0.25">
      <c r="B32" s="218">
        <v>25</v>
      </c>
      <c r="C32" s="219">
        <v>0</v>
      </c>
      <c r="E32" s="218">
        <v>25</v>
      </c>
      <c r="F32" s="219">
        <v>0</v>
      </c>
      <c r="H32" s="218">
        <v>25</v>
      </c>
      <c r="I32" s="219">
        <v>0</v>
      </c>
      <c r="K32" s="220">
        <v>0.25</v>
      </c>
      <c r="L32" s="219">
        <v>0.4</v>
      </c>
      <c r="M32" s="222"/>
      <c r="N32" s="220">
        <v>0.25</v>
      </c>
      <c r="O32" s="219">
        <v>0.1</v>
      </c>
      <c r="P32" s="222"/>
      <c r="Q32" s="220">
        <v>0.25</v>
      </c>
      <c r="R32" s="219">
        <v>0</v>
      </c>
    </row>
    <row r="33" spans="2:18" x14ac:dyDescent="0.25">
      <c r="B33" s="218">
        <v>26</v>
      </c>
      <c r="C33" s="219">
        <v>0</v>
      </c>
      <c r="E33" s="218">
        <v>26</v>
      </c>
      <c r="F33" s="219">
        <v>0</v>
      </c>
      <c r="H33" s="218">
        <v>26</v>
      </c>
      <c r="I33" s="219">
        <v>0</v>
      </c>
      <c r="K33" s="220">
        <v>0.26</v>
      </c>
      <c r="L33" s="219">
        <v>0.4</v>
      </c>
      <c r="M33" s="222"/>
      <c r="N33" s="220">
        <v>0.26</v>
      </c>
      <c r="O33" s="219">
        <v>0.1</v>
      </c>
      <c r="P33" s="222"/>
      <c r="Q33" s="220">
        <v>0.26</v>
      </c>
      <c r="R33" s="219">
        <v>0</v>
      </c>
    </row>
    <row r="34" spans="2:18" x14ac:dyDescent="0.25">
      <c r="B34" s="218">
        <v>27</v>
      </c>
      <c r="C34" s="219">
        <v>0</v>
      </c>
      <c r="E34" s="218">
        <v>27</v>
      </c>
      <c r="F34" s="219">
        <v>0</v>
      </c>
      <c r="H34" s="218">
        <v>27</v>
      </c>
      <c r="I34" s="219">
        <v>0</v>
      </c>
      <c r="K34" s="220">
        <v>0.27</v>
      </c>
      <c r="L34" s="219">
        <v>0.4</v>
      </c>
      <c r="M34" s="222"/>
      <c r="N34" s="220">
        <v>0.27</v>
      </c>
      <c r="O34" s="219">
        <v>0.1</v>
      </c>
      <c r="P34" s="222"/>
      <c r="Q34" s="220">
        <v>0.27</v>
      </c>
      <c r="R34" s="219">
        <v>0</v>
      </c>
    </row>
    <row r="35" spans="2:18" x14ac:dyDescent="0.25">
      <c r="B35" s="218">
        <v>28</v>
      </c>
      <c r="C35" s="219">
        <v>0</v>
      </c>
      <c r="E35" s="218">
        <v>28</v>
      </c>
      <c r="F35" s="219">
        <v>0</v>
      </c>
      <c r="H35" s="218">
        <v>28</v>
      </c>
      <c r="I35" s="219">
        <v>0</v>
      </c>
      <c r="K35" s="220">
        <v>0.28000000000000003</v>
      </c>
      <c r="L35" s="219">
        <v>0.4</v>
      </c>
      <c r="M35" s="222"/>
      <c r="N35" s="220">
        <v>0.28000000000000003</v>
      </c>
      <c r="O35" s="219">
        <v>0.1</v>
      </c>
      <c r="P35" s="222"/>
      <c r="Q35" s="220">
        <v>0.28000000000000003</v>
      </c>
      <c r="R35" s="219">
        <v>0</v>
      </c>
    </row>
    <row r="36" spans="2:18" x14ac:dyDescent="0.25">
      <c r="B36" s="218">
        <v>29</v>
      </c>
      <c r="C36" s="219">
        <v>0</v>
      </c>
      <c r="E36" s="218">
        <v>29</v>
      </c>
      <c r="F36" s="219">
        <v>0</v>
      </c>
      <c r="H36" s="218">
        <v>29</v>
      </c>
      <c r="I36" s="219">
        <v>0</v>
      </c>
      <c r="K36" s="220">
        <v>0.28999999999999998</v>
      </c>
      <c r="L36" s="219">
        <v>0.4</v>
      </c>
      <c r="M36" s="222"/>
      <c r="N36" s="220">
        <v>0.28999999999999998</v>
      </c>
      <c r="O36" s="219">
        <v>0.1</v>
      </c>
      <c r="P36" s="222"/>
      <c r="Q36" s="220">
        <v>0.28999999999999998</v>
      </c>
      <c r="R36" s="219">
        <v>0</v>
      </c>
    </row>
    <row r="37" spans="2:18" x14ac:dyDescent="0.25">
      <c r="B37" s="218">
        <v>30</v>
      </c>
      <c r="C37" s="219">
        <v>0</v>
      </c>
      <c r="E37" s="218">
        <v>30</v>
      </c>
      <c r="F37" s="219">
        <v>0</v>
      </c>
      <c r="H37" s="218">
        <v>30</v>
      </c>
      <c r="I37" s="219">
        <v>0</v>
      </c>
      <c r="K37" s="220">
        <v>0.3</v>
      </c>
      <c r="L37" s="219">
        <v>0.6</v>
      </c>
      <c r="M37" s="222"/>
      <c r="N37" s="220">
        <v>0.3</v>
      </c>
      <c r="O37" s="219">
        <v>0.25</v>
      </c>
      <c r="P37" s="222"/>
      <c r="Q37" s="220">
        <v>0.3</v>
      </c>
      <c r="R37" s="219">
        <v>0</v>
      </c>
    </row>
    <row r="38" spans="2:18" x14ac:dyDescent="0.25">
      <c r="B38" s="218">
        <v>31</v>
      </c>
      <c r="C38" s="219">
        <v>0</v>
      </c>
      <c r="E38" s="218">
        <v>31</v>
      </c>
      <c r="F38" s="219">
        <v>0</v>
      </c>
      <c r="H38" s="218">
        <v>31</v>
      </c>
      <c r="I38" s="219">
        <v>0</v>
      </c>
      <c r="K38" s="220">
        <v>0.31</v>
      </c>
      <c r="L38" s="219">
        <v>0.6</v>
      </c>
      <c r="M38" s="222"/>
      <c r="N38" s="220">
        <v>0.31</v>
      </c>
      <c r="O38" s="219">
        <v>0.25</v>
      </c>
      <c r="P38" s="222"/>
      <c r="Q38" s="220">
        <v>0.31</v>
      </c>
      <c r="R38" s="219">
        <v>0</v>
      </c>
    </row>
    <row r="39" spans="2:18" x14ac:dyDescent="0.25">
      <c r="B39" s="218">
        <v>32</v>
      </c>
      <c r="C39" s="219">
        <v>0</v>
      </c>
      <c r="E39" s="218">
        <v>32</v>
      </c>
      <c r="F39" s="219">
        <v>0</v>
      </c>
      <c r="H39" s="218">
        <v>32</v>
      </c>
      <c r="I39" s="219">
        <v>0</v>
      </c>
      <c r="K39" s="220">
        <v>0.32</v>
      </c>
      <c r="L39" s="219">
        <v>0.6</v>
      </c>
      <c r="M39" s="222"/>
      <c r="N39" s="220">
        <v>0.32</v>
      </c>
      <c r="O39" s="219">
        <v>0.25</v>
      </c>
      <c r="P39" s="222"/>
      <c r="Q39" s="220">
        <v>0.32</v>
      </c>
      <c r="R39" s="219">
        <v>0</v>
      </c>
    </row>
    <row r="40" spans="2:18" x14ac:dyDescent="0.25">
      <c r="B40" s="218">
        <v>33</v>
      </c>
      <c r="C40" s="219">
        <v>0</v>
      </c>
      <c r="E40" s="218">
        <v>33</v>
      </c>
      <c r="F40" s="219">
        <v>0</v>
      </c>
      <c r="H40" s="218">
        <v>33</v>
      </c>
      <c r="I40" s="219">
        <v>0</v>
      </c>
      <c r="K40" s="220">
        <v>0.33</v>
      </c>
      <c r="L40" s="219">
        <v>0.6</v>
      </c>
      <c r="M40" s="222"/>
      <c r="N40" s="220">
        <v>0.33</v>
      </c>
      <c r="O40" s="219">
        <v>0.25</v>
      </c>
      <c r="P40" s="222"/>
      <c r="Q40" s="220">
        <v>0.33</v>
      </c>
      <c r="R40" s="219">
        <v>0</v>
      </c>
    </row>
    <row r="41" spans="2:18" x14ac:dyDescent="0.25">
      <c r="B41" s="218">
        <v>34</v>
      </c>
      <c r="C41" s="219">
        <v>0</v>
      </c>
      <c r="E41" s="218">
        <v>34</v>
      </c>
      <c r="F41" s="219">
        <v>0</v>
      </c>
      <c r="H41" s="218">
        <v>34</v>
      </c>
      <c r="I41" s="219">
        <v>0</v>
      </c>
      <c r="K41" s="220">
        <v>0.34</v>
      </c>
      <c r="L41" s="219">
        <v>0.6</v>
      </c>
      <c r="M41" s="222"/>
      <c r="N41" s="220">
        <v>0.34</v>
      </c>
      <c r="O41" s="219">
        <v>0.25</v>
      </c>
      <c r="P41" s="222"/>
      <c r="Q41" s="220">
        <v>0.34</v>
      </c>
      <c r="R41" s="219">
        <v>0</v>
      </c>
    </row>
    <row r="42" spans="2:18" x14ac:dyDescent="0.25">
      <c r="B42" s="218">
        <v>35</v>
      </c>
      <c r="C42" s="219">
        <v>0</v>
      </c>
      <c r="E42" s="218">
        <v>35</v>
      </c>
      <c r="F42" s="219">
        <v>0</v>
      </c>
      <c r="H42" s="218">
        <v>35</v>
      </c>
      <c r="I42" s="219">
        <v>0</v>
      </c>
      <c r="K42" s="220">
        <v>0.35</v>
      </c>
      <c r="L42" s="219">
        <v>0.6</v>
      </c>
      <c r="M42" s="222"/>
      <c r="N42" s="220">
        <v>0.35</v>
      </c>
      <c r="O42" s="219">
        <v>0.25</v>
      </c>
      <c r="P42" s="222"/>
      <c r="Q42" s="220">
        <v>0.35</v>
      </c>
      <c r="R42" s="219">
        <v>0</v>
      </c>
    </row>
    <row r="43" spans="2:18" x14ac:dyDescent="0.25">
      <c r="B43" s="218">
        <v>36</v>
      </c>
      <c r="C43" s="219">
        <v>0</v>
      </c>
      <c r="E43" s="218">
        <v>36</v>
      </c>
      <c r="F43" s="219">
        <v>0</v>
      </c>
      <c r="H43" s="218">
        <v>36</v>
      </c>
      <c r="I43" s="219">
        <v>0</v>
      </c>
      <c r="K43" s="220">
        <v>0.36</v>
      </c>
      <c r="L43" s="219">
        <v>0.6</v>
      </c>
      <c r="M43" s="222"/>
      <c r="N43" s="220">
        <v>0.36</v>
      </c>
      <c r="O43" s="219">
        <v>0.25</v>
      </c>
      <c r="P43" s="222"/>
      <c r="Q43" s="220">
        <v>0.36</v>
      </c>
      <c r="R43" s="219">
        <v>0</v>
      </c>
    </row>
    <row r="44" spans="2:18" x14ac:dyDescent="0.25">
      <c r="B44" s="218">
        <v>37</v>
      </c>
      <c r="C44" s="219">
        <v>0</v>
      </c>
      <c r="E44" s="218">
        <v>37</v>
      </c>
      <c r="F44" s="219">
        <v>0</v>
      </c>
      <c r="H44" s="218">
        <v>37</v>
      </c>
      <c r="I44" s="219">
        <v>0</v>
      </c>
      <c r="K44" s="220">
        <v>0.37</v>
      </c>
      <c r="L44" s="219">
        <v>0.6</v>
      </c>
      <c r="M44" s="222"/>
      <c r="N44" s="220">
        <v>0.37</v>
      </c>
      <c r="O44" s="219">
        <v>0.25</v>
      </c>
      <c r="P44" s="222"/>
      <c r="Q44" s="220">
        <v>0.37</v>
      </c>
      <c r="R44" s="219">
        <v>0</v>
      </c>
    </row>
    <row r="45" spans="2:18" x14ac:dyDescent="0.25">
      <c r="B45" s="218">
        <v>38</v>
      </c>
      <c r="C45" s="219">
        <v>0</v>
      </c>
      <c r="E45" s="218">
        <v>38</v>
      </c>
      <c r="F45" s="219">
        <v>0</v>
      </c>
      <c r="H45" s="218">
        <v>38</v>
      </c>
      <c r="I45" s="219">
        <v>0</v>
      </c>
      <c r="K45" s="220">
        <v>0.38</v>
      </c>
      <c r="L45" s="219">
        <v>0.6</v>
      </c>
      <c r="M45" s="222"/>
      <c r="N45" s="220">
        <v>0.38</v>
      </c>
      <c r="O45" s="219">
        <v>0.25</v>
      </c>
      <c r="P45" s="222"/>
      <c r="Q45" s="220">
        <v>0.38</v>
      </c>
      <c r="R45" s="219">
        <v>0</v>
      </c>
    </row>
    <row r="46" spans="2:18" x14ac:dyDescent="0.25">
      <c r="B46" s="218">
        <v>39</v>
      </c>
      <c r="C46" s="219">
        <v>0</v>
      </c>
      <c r="E46" s="218">
        <v>39</v>
      </c>
      <c r="F46" s="219">
        <v>0</v>
      </c>
      <c r="H46" s="218">
        <v>39</v>
      </c>
      <c r="I46" s="219">
        <v>0</v>
      </c>
      <c r="K46" s="220">
        <v>0.39</v>
      </c>
      <c r="L46" s="219">
        <v>0.6</v>
      </c>
      <c r="M46" s="222"/>
      <c r="N46" s="220">
        <v>0.39</v>
      </c>
      <c r="O46" s="219">
        <v>0.25</v>
      </c>
      <c r="P46" s="222"/>
      <c r="Q46" s="220">
        <v>0.39</v>
      </c>
      <c r="R46" s="219">
        <v>0</v>
      </c>
    </row>
    <row r="47" spans="2:18" x14ac:dyDescent="0.25">
      <c r="B47" s="218">
        <v>40</v>
      </c>
      <c r="C47" s="219">
        <v>0</v>
      </c>
      <c r="E47" s="218">
        <v>40</v>
      </c>
      <c r="F47" s="219">
        <v>0</v>
      </c>
      <c r="H47" s="218">
        <v>40</v>
      </c>
      <c r="I47" s="219">
        <v>0</v>
      </c>
      <c r="K47" s="220">
        <v>0.4</v>
      </c>
      <c r="L47" s="219">
        <v>0.8</v>
      </c>
      <c r="M47" s="222"/>
      <c r="N47" s="220">
        <v>0.4</v>
      </c>
      <c r="O47" s="219">
        <v>0.5</v>
      </c>
      <c r="P47" s="222"/>
      <c r="Q47" s="220">
        <v>0.4</v>
      </c>
      <c r="R47" s="219">
        <v>0</v>
      </c>
    </row>
    <row r="48" spans="2:18" x14ac:dyDescent="0.25">
      <c r="B48" s="218">
        <v>41</v>
      </c>
      <c r="C48" s="219">
        <v>0</v>
      </c>
      <c r="E48" s="218">
        <v>41</v>
      </c>
      <c r="F48" s="219">
        <v>0</v>
      </c>
      <c r="H48" s="218">
        <v>41</v>
      </c>
      <c r="I48" s="219">
        <v>0</v>
      </c>
      <c r="K48" s="220">
        <v>0.41</v>
      </c>
      <c r="L48" s="219">
        <v>0.8</v>
      </c>
      <c r="M48" s="222"/>
      <c r="N48" s="220">
        <v>0.41</v>
      </c>
      <c r="O48" s="219">
        <v>0.5</v>
      </c>
      <c r="P48" s="222"/>
      <c r="Q48" s="220">
        <v>0.41</v>
      </c>
      <c r="R48" s="219">
        <v>0</v>
      </c>
    </row>
    <row r="49" spans="2:18" x14ac:dyDescent="0.25">
      <c r="B49" s="218">
        <v>42</v>
      </c>
      <c r="C49" s="219">
        <v>0</v>
      </c>
      <c r="E49" s="218">
        <v>42</v>
      </c>
      <c r="F49" s="219">
        <v>0</v>
      </c>
      <c r="H49" s="218">
        <v>42</v>
      </c>
      <c r="I49" s="219">
        <v>0</v>
      </c>
      <c r="K49" s="220">
        <v>0.42</v>
      </c>
      <c r="L49" s="219">
        <v>0.8</v>
      </c>
      <c r="M49" s="222"/>
      <c r="N49" s="220">
        <v>0.42</v>
      </c>
      <c r="O49" s="219">
        <v>0.5</v>
      </c>
      <c r="P49" s="222"/>
      <c r="Q49" s="220">
        <v>0.42</v>
      </c>
      <c r="R49" s="219">
        <v>0</v>
      </c>
    </row>
    <row r="50" spans="2:18" x14ac:dyDescent="0.25">
      <c r="B50" s="218">
        <v>43</v>
      </c>
      <c r="C50" s="219">
        <v>0</v>
      </c>
      <c r="E50" s="218">
        <v>43</v>
      </c>
      <c r="F50" s="219">
        <v>0</v>
      </c>
      <c r="H50" s="218">
        <v>43</v>
      </c>
      <c r="I50" s="219">
        <v>0</v>
      </c>
      <c r="K50" s="220">
        <v>0.43</v>
      </c>
      <c r="L50" s="219">
        <v>0.8</v>
      </c>
      <c r="M50" s="222"/>
      <c r="N50" s="220">
        <v>0.43</v>
      </c>
      <c r="O50" s="219">
        <v>0.5</v>
      </c>
      <c r="P50" s="222"/>
      <c r="Q50" s="220">
        <v>0.43</v>
      </c>
      <c r="R50" s="219">
        <v>0</v>
      </c>
    </row>
    <row r="51" spans="2:18" x14ac:dyDescent="0.25">
      <c r="B51" s="218">
        <v>44</v>
      </c>
      <c r="C51" s="219">
        <v>0</v>
      </c>
      <c r="E51" s="218">
        <v>44</v>
      </c>
      <c r="F51" s="219">
        <v>0</v>
      </c>
      <c r="H51" s="218">
        <v>44</v>
      </c>
      <c r="I51" s="219">
        <v>0</v>
      </c>
      <c r="K51" s="220">
        <v>0.44</v>
      </c>
      <c r="L51" s="219">
        <v>0.8</v>
      </c>
      <c r="M51" s="222"/>
      <c r="N51" s="220">
        <v>0.44</v>
      </c>
      <c r="O51" s="219">
        <v>0.5</v>
      </c>
      <c r="P51" s="222"/>
      <c r="Q51" s="220">
        <v>0.44</v>
      </c>
      <c r="R51" s="219">
        <v>0</v>
      </c>
    </row>
    <row r="52" spans="2:18" x14ac:dyDescent="0.25">
      <c r="B52" s="218">
        <v>45</v>
      </c>
      <c r="C52" s="219">
        <v>0</v>
      </c>
      <c r="E52" s="218">
        <v>45</v>
      </c>
      <c r="F52" s="219">
        <v>0</v>
      </c>
      <c r="H52" s="218">
        <v>45</v>
      </c>
      <c r="I52" s="219">
        <v>0</v>
      </c>
      <c r="K52" s="220">
        <v>0.45</v>
      </c>
      <c r="L52" s="219">
        <v>0.8</v>
      </c>
      <c r="M52" s="222"/>
      <c r="N52" s="220">
        <v>0.45</v>
      </c>
      <c r="O52" s="219">
        <v>0.5</v>
      </c>
      <c r="P52" s="222"/>
      <c r="Q52" s="220">
        <v>0.45</v>
      </c>
      <c r="R52" s="219">
        <v>0</v>
      </c>
    </row>
    <row r="53" spans="2:18" x14ac:dyDescent="0.25">
      <c r="B53" s="218">
        <v>46</v>
      </c>
      <c r="C53" s="219">
        <v>0</v>
      </c>
      <c r="E53" s="218">
        <v>46</v>
      </c>
      <c r="F53" s="219">
        <v>0</v>
      </c>
      <c r="H53" s="218">
        <v>46</v>
      </c>
      <c r="I53" s="219">
        <v>0</v>
      </c>
      <c r="K53" s="220">
        <v>0.46</v>
      </c>
      <c r="L53" s="219">
        <v>0.8</v>
      </c>
      <c r="M53" s="222"/>
      <c r="N53" s="220">
        <v>0.46</v>
      </c>
      <c r="O53" s="219">
        <v>0.5</v>
      </c>
      <c r="P53" s="222"/>
      <c r="Q53" s="220">
        <v>0.46</v>
      </c>
      <c r="R53" s="219">
        <v>0</v>
      </c>
    </row>
    <row r="54" spans="2:18" x14ac:dyDescent="0.25">
      <c r="B54" s="218">
        <v>47</v>
      </c>
      <c r="C54" s="219">
        <v>0</v>
      </c>
      <c r="E54" s="218">
        <v>47</v>
      </c>
      <c r="F54" s="219">
        <v>0</v>
      </c>
      <c r="H54" s="218">
        <v>47</v>
      </c>
      <c r="I54" s="219">
        <v>0</v>
      </c>
      <c r="K54" s="220">
        <v>0.47</v>
      </c>
      <c r="L54" s="219">
        <v>0.8</v>
      </c>
      <c r="M54" s="222"/>
      <c r="N54" s="220">
        <v>0.47</v>
      </c>
      <c r="O54" s="219">
        <v>0.5</v>
      </c>
      <c r="P54" s="222"/>
      <c r="Q54" s="220">
        <v>0.47</v>
      </c>
      <c r="R54" s="219">
        <v>0</v>
      </c>
    </row>
    <row r="55" spans="2:18" x14ac:dyDescent="0.25">
      <c r="B55" s="218">
        <v>48</v>
      </c>
      <c r="C55" s="219">
        <v>0</v>
      </c>
      <c r="E55" s="218">
        <v>48</v>
      </c>
      <c r="F55" s="219">
        <v>0</v>
      </c>
      <c r="H55" s="218">
        <v>48</v>
      </c>
      <c r="I55" s="219">
        <v>0</v>
      </c>
      <c r="K55" s="220">
        <v>0.48</v>
      </c>
      <c r="L55" s="219">
        <v>0.8</v>
      </c>
      <c r="M55" s="222"/>
      <c r="N55" s="220">
        <v>0.48</v>
      </c>
      <c r="O55" s="219">
        <v>0.5</v>
      </c>
      <c r="P55" s="222"/>
      <c r="Q55" s="220">
        <v>0.48</v>
      </c>
      <c r="R55" s="219">
        <v>0</v>
      </c>
    </row>
    <row r="56" spans="2:18" x14ac:dyDescent="0.25">
      <c r="B56" s="218">
        <v>49</v>
      </c>
      <c r="C56" s="219">
        <v>0</v>
      </c>
      <c r="E56" s="218">
        <v>49</v>
      </c>
      <c r="F56" s="219">
        <v>0</v>
      </c>
      <c r="H56" s="218">
        <v>49</v>
      </c>
      <c r="I56" s="219">
        <v>0</v>
      </c>
      <c r="K56" s="220">
        <v>0.49</v>
      </c>
      <c r="L56" s="219">
        <v>0.8</v>
      </c>
      <c r="M56" s="222"/>
      <c r="N56" s="220">
        <v>0.49</v>
      </c>
      <c r="O56" s="219">
        <v>0.5</v>
      </c>
      <c r="P56" s="222"/>
      <c r="Q56" s="220">
        <v>0.49</v>
      </c>
      <c r="R56" s="219">
        <v>0</v>
      </c>
    </row>
    <row r="57" spans="2:18" x14ac:dyDescent="0.25">
      <c r="B57" s="218">
        <v>50</v>
      </c>
      <c r="C57" s="219">
        <v>0</v>
      </c>
      <c r="E57" s="218">
        <v>50</v>
      </c>
      <c r="F57" s="219">
        <v>0</v>
      </c>
      <c r="H57" s="218">
        <v>50</v>
      </c>
      <c r="I57" s="219">
        <v>0</v>
      </c>
      <c r="K57" s="220">
        <v>0.5</v>
      </c>
      <c r="L57" s="219">
        <v>1</v>
      </c>
      <c r="M57" s="222"/>
      <c r="N57" s="220">
        <v>0.5</v>
      </c>
      <c r="O57" s="219">
        <v>0.6</v>
      </c>
      <c r="P57" s="222"/>
      <c r="Q57" s="220">
        <v>0.5</v>
      </c>
      <c r="R57" s="219">
        <v>0</v>
      </c>
    </row>
    <row r="58" spans="2:18" x14ac:dyDescent="0.25">
      <c r="B58" s="218">
        <v>51</v>
      </c>
      <c r="C58" s="219">
        <v>0</v>
      </c>
      <c r="E58" s="218">
        <v>51</v>
      </c>
      <c r="F58" s="219">
        <v>0</v>
      </c>
      <c r="H58" s="218">
        <v>51</v>
      </c>
      <c r="I58" s="219">
        <v>0</v>
      </c>
      <c r="K58" s="220">
        <v>0.51</v>
      </c>
      <c r="L58" s="219">
        <v>1</v>
      </c>
      <c r="M58" s="222"/>
      <c r="N58" s="220">
        <v>0.51</v>
      </c>
      <c r="O58" s="219">
        <v>0.6</v>
      </c>
      <c r="P58" s="222"/>
      <c r="Q58" s="220">
        <v>0.51</v>
      </c>
      <c r="R58" s="219">
        <v>0</v>
      </c>
    </row>
    <row r="59" spans="2:18" x14ac:dyDescent="0.25">
      <c r="B59" s="218">
        <v>52</v>
      </c>
      <c r="C59" s="219">
        <v>0</v>
      </c>
      <c r="E59" s="218">
        <v>52</v>
      </c>
      <c r="F59" s="219">
        <v>0</v>
      </c>
      <c r="H59" s="218">
        <v>52</v>
      </c>
      <c r="I59" s="219">
        <v>0</v>
      </c>
      <c r="K59" s="220">
        <v>0.52</v>
      </c>
      <c r="L59" s="219">
        <v>1</v>
      </c>
      <c r="M59" s="222"/>
      <c r="N59" s="220">
        <v>0.52</v>
      </c>
      <c r="O59" s="219">
        <v>0.6</v>
      </c>
      <c r="P59" s="222"/>
      <c r="Q59" s="220">
        <v>0.52</v>
      </c>
      <c r="R59" s="219">
        <v>0</v>
      </c>
    </row>
    <row r="60" spans="2:18" x14ac:dyDescent="0.25">
      <c r="B60" s="218">
        <v>53</v>
      </c>
      <c r="C60" s="219">
        <v>0</v>
      </c>
      <c r="E60" s="218">
        <v>53</v>
      </c>
      <c r="F60" s="219">
        <v>0</v>
      </c>
      <c r="H60" s="218">
        <v>53</v>
      </c>
      <c r="I60" s="219">
        <v>0</v>
      </c>
      <c r="K60" s="220">
        <v>0.53</v>
      </c>
      <c r="L60" s="219">
        <v>1</v>
      </c>
      <c r="M60" s="222"/>
      <c r="N60" s="220">
        <v>0.53</v>
      </c>
      <c r="O60" s="219">
        <v>0.6</v>
      </c>
      <c r="P60" s="222"/>
      <c r="Q60" s="220">
        <v>0.53</v>
      </c>
      <c r="R60" s="219">
        <v>0</v>
      </c>
    </row>
    <row r="61" spans="2:18" x14ac:dyDescent="0.25">
      <c r="B61" s="218">
        <v>54</v>
      </c>
      <c r="C61" s="219">
        <v>0</v>
      </c>
      <c r="E61" s="218">
        <v>54</v>
      </c>
      <c r="F61" s="219">
        <v>0</v>
      </c>
      <c r="H61" s="218">
        <v>54</v>
      </c>
      <c r="I61" s="219">
        <v>0</v>
      </c>
      <c r="K61" s="220">
        <v>0.54</v>
      </c>
      <c r="L61" s="219">
        <v>1</v>
      </c>
      <c r="M61" s="222"/>
      <c r="N61" s="220">
        <v>0.54</v>
      </c>
      <c r="O61" s="219">
        <v>0.6</v>
      </c>
      <c r="P61" s="222"/>
      <c r="Q61" s="220">
        <v>0.54</v>
      </c>
      <c r="R61" s="219">
        <v>0</v>
      </c>
    </row>
    <row r="62" spans="2:18" x14ac:dyDescent="0.25">
      <c r="B62" s="218">
        <v>55</v>
      </c>
      <c r="C62" s="219">
        <v>0</v>
      </c>
      <c r="E62" s="218">
        <v>55</v>
      </c>
      <c r="F62" s="219">
        <v>0</v>
      </c>
      <c r="H62" s="218">
        <v>55</v>
      </c>
      <c r="I62" s="219">
        <v>0</v>
      </c>
      <c r="K62" s="220">
        <v>0.55000000000000004</v>
      </c>
      <c r="L62" s="219">
        <v>1</v>
      </c>
      <c r="M62" s="222"/>
      <c r="N62" s="220">
        <v>0.55000000000000004</v>
      </c>
      <c r="O62" s="219">
        <v>0.6</v>
      </c>
      <c r="P62" s="222"/>
      <c r="Q62" s="220">
        <v>0.55000000000000004</v>
      </c>
      <c r="R62" s="219">
        <v>0</v>
      </c>
    </row>
    <row r="63" spans="2:18" x14ac:dyDescent="0.25">
      <c r="B63" s="218">
        <v>56</v>
      </c>
      <c r="C63" s="219">
        <v>0</v>
      </c>
      <c r="E63" s="218">
        <v>56</v>
      </c>
      <c r="F63" s="219">
        <v>0</v>
      </c>
      <c r="H63" s="218">
        <v>56</v>
      </c>
      <c r="I63" s="219">
        <v>0</v>
      </c>
      <c r="K63" s="220">
        <v>0.56000000000000005</v>
      </c>
      <c r="L63" s="219">
        <v>1</v>
      </c>
      <c r="M63" s="222"/>
      <c r="N63" s="220">
        <v>0.56000000000000005</v>
      </c>
      <c r="O63" s="219">
        <v>0.6</v>
      </c>
      <c r="P63" s="222"/>
      <c r="Q63" s="220">
        <v>0.56000000000000005</v>
      </c>
      <c r="R63" s="219">
        <v>0</v>
      </c>
    </row>
    <row r="64" spans="2:18" x14ac:dyDescent="0.25">
      <c r="B64" s="218">
        <v>57</v>
      </c>
      <c r="C64" s="219">
        <v>0</v>
      </c>
      <c r="E64" s="218">
        <v>57</v>
      </c>
      <c r="F64" s="219">
        <v>0</v>
      </c>
      <c r="H64" s="218">
        <v>57</v>
      </c>
      <c r="I64" s="219">
        <v>0</v>
      </c>
      <c r="K64" s="220">
        <v>0.56999999999999995</v>
      </c>
      <c r="L64" s="219">
        <v>1</v>
      </c>
      <c r="M64" s="222"/>
      <c r="N64" s="220">
        <v>0.56999999999999995</v>
      </c>
      <c r="O64" s="219">
        <v>0.6</v>
      </c>
      <c r="P64" s="222"/>
      <c r="Q64" s="220">
        <v>0.56999999999999995</v>
      </c>
      <c r="R64" s="219">
        <v>0</v>
      </c>
    </row>
    <row r="65" spans="2:18" x14ac:dyDescent="0.25">
      <c r="B65" s="218">
        <v>58</v>
      </c>
      <c r="C65" s="219">
        <v>0</v>
      </c>
      <c r="E65" s="218">
        <v>58</v>
      </c>
      <c r="F65" s="219">
        <v>0</v>
      </c>
      <c r="H65" s="218">
        <v>58</v>
      </c>
      <c r="I65" s="219">
        <v>0</v>
      </c>
      <c r="K65" s="220">
        <v>0.57999999999999996</v>
      </c>
      <c r="L65" s="219">
        <v>1</v>
      </c>
      <c r="M65" s="222"/>
      <c r="N65" s="220">
        <v>0.57999999999999996</v>
      </c>
      <c r="O65" s="219">
        <v>0.6</v>
      </c>
      <c r="P65" s="222"/>
      <c r="Q65" s="220">
        <v>0.57999999999999996</v>
      </c>
      <c r="R65" s="219">
        <v>0</v>
      </c>
    </row>
    <row r="66" spans="2:18" x14ac:dyDescent="0.25">
      <c r="B66" s="218">
        <v>59</v>
      </c>
      <c r="C66" s="219">
        <v>0</v>
      </c>
      <c r="E66" s="218">
        <v>59</v>
      </c>
      <c r="F66" s="219">
        <v>0</v>
      </c>
      <c r="H66" s="218">
        <v>59</v>
      </c>
      <c r="I66" s="219">
        <v>0</v>
      </c>
      <c r="K66" s="220">
        <v>0.59</v>
      </c>
      <c r="L66" s="219">
        <v>1</v>
      </c>
      <c r="M66" s="222"/>
      <c r="N66" s="220">
        <v>0.59</v>
      </c>
      <c r="O66" s="219">
        <v>0.6</v>
      </c>
      <c r="P66" s="222"/>
      <c r="Q66" s="220">
        <v>0.59</v>
      </c>
      <c r="R66" s="219">
        <v>0</v>
      </c>
    </row>
    <row r="67" spans="2:18" x14ac:dyDescent="0.25">
      <c r="B67" s="218">
        <v>60</v>
      </c>
      <c r="C67" s="219">
        <v>0</v>
      </c>
      <c r="E67" s="218">
        <v>60</v>
      </c>
      <c r="F67" s="219">
        <v>0</v>
      </c>
      <c r="H67" s="218">
        <v>60</v>
      </c>
      <c r="I67" s="219">
        <v>0</v>
      </c>
      <c r="K67" s="220">
        <v>0.6</v>
      </c>
      <c r="L67" s="219">
        <v>1</v>
      </c>
      <c r="M67" s="222"/>
      <c r="N67" s="220">
        <v>0.6</v>
      </c>
      <c r="O67" s="219">
        <v>0.7</v>
      </c>
      <c r="P67" s="222"/>
      <c r="Q67" s="220">
        <v>0.6</v>
      </c>
      <c r="R67" s="219">
        <v>0</v>
      </c>
    </row>
    <row r="68" spans="2:18" x14ac:dyDescent="0.25">
      <c r="B68" s="218">
        <v>61</v>
      </c>
      <c r="C68" s="219">
        <v>0</v>
      </c>
      <c r="E68" s="218">
        <v>61</v>
      </c>
      <c r="F68" s="219">
        <v>0</v>
      </c>
      <c r="H68" s="218">
        <v>61</v>
      </c>
      <c r="I68" s="219">
        <v>0</v>
      </c>
      <c r="K68" s="220">
        <v>0.61</v>
      </c>
      <c r="L68" s="219">
        <v>1</v>
      </c>
      <c r="M68" s="222"/>
      <c r="N68" s="220">
        <v>0.61</v>
      </c>
      <c r="O68" s="219">
        <v>0.7</v>
      </c>
      <c r="P68" s="222"/>
      <c r="Q68" s="220">
        <v>0.61</v>
      </c>
      <c r="R68" s="219">
        <v>0</v>
      </c>
    </row>
    <row r="69" spans="2:18" x14ac:dyDescent="0.25">
      <c r="B69" s="218">
        <v>62</v>
      </c>
      <c r="C69" s="219">
        <v>0</v>
      </c>
      <c r="E69" s="218">
        <v>62</v>
      </c>
      <c r="F69" s="219">
        <v>0</v>
      </c>
      <c r="H69" s="218">
        <v>62</v>
      </c>
      <c r="I69" s="219">
        <v>0</v>
      </c>
      <c r="K69" s="220">
        <v>0.62</v>
      </c>
      <c r="L69" s="219">
        <v>1</v>
      </c>
      <c r="M69" s="222"/>
      <c r="N69" s="220">
        <v>0.62</v>
      </c>
      <c r="O69" s="219">
        <v>0.7</v>
      </c>
      <c r="P69" s="222"/>
      <c r="Q69" s="220">
        <v>0.62</v>
      </c>
      <c r="R69" s="219">
        <v>0</v>
      </c>
    </row>
    <row r="70" spans="2:18" x14ac:dyDescent="0.25">
      <c r="B70" s="218">
        <v>63</v>
      </c>
      <c r="C70" s="219">
        <v>0</v>
      </c>
      <c r="E70" s="218">
        <v>63</v>
      </c>
      <c r="F70" s="219">
        <v>0</v>
      </c>
      <c r="H70" s="218">
        <v>63</v>
      </c>
      <c r="I70" s="219">
        <v>0</v>
      </c>
      <c r="K70" s="220">
        <v>0.63</v>
      </c>
      <c r="L70" s="219">
        <v>1</v>
      </c>
      <c r="M70" s="222"/>
      <c r="N70" s="220">
        <v>0.63</v>
      </c>
      <c r="O70" s="219">
        <v>0.7</v>
      </c>
      <c r="P70" s="222"/>
      <c r="Q70" s="220">
        <v>0.63</v>
      </c>
      <c r="R70" s="219">
        <v>0</v>
      </c>
    </row>
    <row r="71" spans="2:18" x14ac:dyDescent="0.25">
      <c r="B71" s="218">
        <v>64</v>
      </c>
      <c r="C71" s="219">
        <v>0</v>
      </c>
      <c r="E71" s="218">
        <v>64</v>
      </c>
      <c r="F71" s="219">
        <v>0</v>
      </c>
      <c r="H71" s="218">
        <v>64</v>
      </c>
      <c r="I71" s="219">
        <v>0</v>
      </c>
      <c r="K71" s="220">
        <v>0.64</v>
      </c>
      <c r="L71" s="219">
        <v>1</v>
      </c>
      <c r="M71" s="222"/>
      <c r="N71" s="220">
        <v>0.64</v>
      </c>
      <c r="O71" s="219">
        <v>0.7</v>
      </c>
      <c r="P71" s="222"/>
      <c r="Q71" s="220">
        <v>0.64</v>
      </c>
      <c r="R71" s="219">
        <v>0</v>
      </c>
    </row>
    <row r="72" spans="2:18" x14ac:dyDescent="0.25">
      <c r="B72" s="218">
        <v>65</v>
      </c>
      <c r="C72" s="219">
        <v>0</v>
      </c>
      <c r="E72" s="218">
        <v>65</v>
      </c>
      <c r="F72" s="219">
        <v>0</v>
      </c>
      <c r="H72" s="218">
        <v>65</v>
      </c>
      <c r="I72" s="219">
        <v>0</v>
      </c>
      <c r="K72" s="220">
        <v>0.65</v>
      </c>
      <c r="L72" s="219">
        <v>1</v>
      </c>
      <c r="M72" s="222"/>
      <c r="N72" s="220">
        <v>0.65</v>
      </c>
      <c r="O72" s="219">
        <v>0.7</v>
      </c>
      <c r="P72" s="222"/>
      <c r="Q72" s="220">
        <v>0.65</v>
      </c>
      <c r="R72" s="219">
        <v>0</v>
      </c>
    </row>
    <row r="73" spans="2:18" x14ac:dyDescent="0.25">
      <c r="B73" s="218">
        <v>66</v>
      </c>
      <c r="C73" s="219">
        <v>0</v>
      </c>
      <c r="E73" s="218">
        <v>66</v>
      </c>
      <c r="F73" s="219">
        <v>0</v>
      </c>
      <c r="H73" s="218">
        <v>66</v>
      </c>
      <c r="I73" s="219">
        <v>0</v>
      </c>
      <c r="K73" s="220">
        <v>0.66</v>
      </c>
      <c r="L73" s="219">
        <v>1</v>
      </c>
      <c r="M73" s="222"/>
      <c r="N73" s="220">
        <v>0.66</v>
      </c>
      <c r="O73" s="219">
        <v>0.7</v>
      </c>
      <c r="P73" s="222"/>
      <c r="Q73" s="220">
        <v>0.66</v>
      </c>
      <c r="R73" s="219">
        <v>0</v>
      </c>
    </row>
    <row r="74" spans="2:18" x14ac:dyDescent="0.25">
      <c r="B74" s="218">
        <v>67</v>
      </c>
      <c r="C74" s="219">
        <v>0</v>
      </c>
      <c r="E74" s="218">
        <v>67</v>
      </c>
      <c r="F74" s="219">
        <v>0</v>
      </c>
      <c r="H74" s="218">
        <v>67</v>
      </c>
      <c r="I74" s="219">
        <v>0</v>
      </c>
      <c r="K74" s="220">
        <v>0.67</v>
      </c>
      <c r="L74" s="219">
        <v>1</v>
      </c>
      <c r="M74" s="222"/>
      <c r="N74" s="220">
        <v>0.67</v>
      </c>
      <c r="O74" s="219">
        <v>0.7</v>
      </c>
      <c r="P74" s="222"/>
      <c r="Q74" s="220">
        <v>0.67</v>
      </c>
      <c r="R74" s="219">
        <v>0</v>
      </c>
    </row>
    <row r="75" spans="2:18" x14ac:dyDescent="0.25">
      <c r="B75" s="218">
        <v>68</v>
      </c>
      <c r="C75" s="219">
        <v>0</v>
      </c>
      <c r="E75" s="218">
        <v>68</v>
      </c>
      <c r="F75" s="219">
        <v>0</v>
      </c>
      <c r="H75" s="218">
        <v>68</v>
      </c>
      <c r="I75" s="219">
        <v>0</v>
      </c>
      <c r="K75" s="220">
        <v>0.68</v>
      </c>
      <c r="L75" s="219">
        <v>1</v>
      </c>
      <c r="M75" s="222"/>
      <c r="N75" s="220">
        <v>0.68</v>
      </c>
      <c r="O75" s="219">
        <v>0.7</v>
      </c>
      <c r="P75" s="222"/>
      <c r="Q75" s="220">
        <v>0.68</v>
      </c>
      <c r="R75" s="219">
        <v>0</v>
      </c>
    </row>
    <row r="76" spans="2:18" x14ac:dyDescent="0.25">
      <c r="B76" s="218">
        <v>69</v>
      </c>
      <c r="C76" s="219">
        <v>0</v>
      </c>
      <c r="E76" s="218">
        <v>69</v>
      </c>
      <c r="F76" s="219">
        <v>0</v>
      </c>
      <c r="H76" s="218">
        <v>69</v>
      </c>
      <c r="I76" s="219">
        <v>0</v>
      </c>
      <c r="K76" s="220">
        <v>0.69</v>
      </c>
      <c r="L76" s="219">
        <v>1</v>
      </c>
      <c r="M76" s="222"/>
      <c r="N76" s="220">
        <v>0.69</v>
      </c>
      <c r="O76" s="219">
        <v>0.7</v>
      </c>
      <c r="P76" s="222"/>
      <c r="Q76" s="220">
        <v>0.69</v>
      </c>
      <c r="R76" s="219">
        <v>0</v>
      </c>
    </row>
    <row r="77" spans="2:18" x14ac:dyDescent="0.25">
      <c r="B77" s="218">
        <v>70</v>
      </c>
      <c r="C77" s="219">
        <v>0</v>
      </c>
      <c r="E77" s="218">
        <v>70</v>
      </c>
      <c r="F77" s="219">
        <v>0</v>
      </c>
      <c r="H77" s="218">
        <v>70</v>
      </c>
      <c r="I77" s="219">
        <v>0</v>
      </c>
      <c r="K77" s="220">
        <v>0.7</v>
      </c>
      <c r="L77" s="219">
        <v>1</v>
      </c>
      <c r="M77" s="222"/>
      <c r="N77" s="220">
        <v>0.7</v>
      </c>
      <c r="O77" s="219">
        <v>0.8</v>
      </c>
      <c r="P77" s="222"/>
      <c r="Q77" s="220">
        <v>0.7</v>
      </c>
      <c r="R77" s="219">
        <v>0</v>
      </c>
    </row>
    <row r="78" spans="2:18" x14ac:dyDescent="0.25">
      <c r="B78" s="218">
        <v>71</v>
      </c>
      <c r="C78" s="219">
        <v>0</v>
      </c>
      <c r="E78" s="218">
        <v>71</v>
      </c>
      <c r="F78" s="219">
        <v>0</v>
      </c>
      <c r="H78" s="218">
        <v>71</v>
      </c>
      <c r="I78" s="219">
        <v>0</v>
      </c>
      <c r="K78" s="220">
        <v>0.71</v>
      </c>
      <c r="L78" s="219">
        <v>1</v>
      </c>
      <c r="M78" s="222"/>
      <c r="N78" s="220">
        <v>0.71</v>
      </c>
      <c r="O78" s="219">
        <v>0.8</v>
      </c>
      <c r="P78" s="222"/>
      <c r="Q78" s="220">
        <v>0.71</v>
      </c>
      <c r="R78" s="219">
        <v>0</v>
      </c>
    </row>
    <row r="79" spans="2:18" x14ac:dyDescent="0.25">
      <c r="B79" s="218">
        <v>72</v>
      </c>
      <c r="C79" s="219">
        <v>0</v>
      </c>
      <c r="E79" s="218">
        <v>72</v>
      </c>
      <c r="F79" s="219">
        <v>0</v>
      </c>
      <c r="H79" s="218">
        <v>72</v>
      </c>
      <c r="I79" s="219">
        <v>0</v>
      </c>
      <c r="K79" s="220">
        <v>0.72</v>
      </c>
      <c r="L79" s="219">
        <v>1</v>
      </c>
      <c r="M79" s="222"/>
      <c r="N79" s="220">
        <v>0.72</v>
      </c>
      <c r="O79" s="219">
        <v>0.8</v>
      </c>
      <c r="P79" s="222"/>
      <c r="Q79" s="220">
        <v>0.72</v>
      </c>
      <c r="R79" s="219">
        <v>0</v>
      </c>
    </row>
    <row r="80" spans="2:18" x14ac:dyDescent="0.25">
      <c r="B80" s="218">
        <v>73</v>
      </c>
      <c r="C80" s="219">
        <v>0</v>
      </c>
      <c r="E80" s="218">
        <v>73</v>
      </c>
      <c r="F80" s="219">
        <v>0</v>
      </c>
      <c r="H80" s="218">
        <v>73</v>
      </c>
      <c r="I80" s="219">
        <v>0</v>
      </c>
      <c r="K80" s="220">
        <v>0.73</v>
      </c>
      <c r="L80" s="219">
        <v>1</v>
      </c>
      <c r="M80" s="222"/>
      <c r="N80" s="220">
        <v>0.73</v>
      </c>
      <c r="O80" s="219">
        <v>0.8</v>
      </c>
      <c r="P80" s="222"/>
      <c r="Q80" s="220">
        <v>0.73</v>
      </c>
      <c r="R80" s="219">
        <v>0</v>
      </c>
    </row>
    <row r="81" spans="2:18" x14ac:dyDescent="0.25">
      <c r="B81" s="218">
        <v>74</v>
      </c>
      <c r="C81" s="219">
        <v>0</v>
      </c>
      <c r="E81" s="218">
        <v>74</v>
      </c>
      <c r="F81" s="219">
        <v>0</v>
      </c>
      <c r="H81" s="218">
        <v>74</v>
      </c>
      <c r="I81" s="219">
        <v>0</v>
      </c>
      <c r="K81" s="220">
        <v>0.74</v>
      </c>
      <c r="L81" s="219">
        <v>1</v>
      </c>
      <c r="M81" s="222"/>
      <c r="N81" s="220">
        <v>0.74</v>
      </c>
      <c r="O81" s="219">
        <v>0.8</v>
      </c>
      <c r="P81" s="222"/>
      <c r="Q81" s="220">
        <v>0.74</v>
      </c>
      <c r="R81" s="219">
        <v>0</v>
      </c>
    </row>
    <row r="82" spans="2:18" x14ac:dyDescent="0.25">
      <c r="B82" s="218">
        <v>75</v>
      </c>
      <c r="C82" s="219">
        <v>0</v>
      </c>
      <c r="E82" s="218">
        <v>75</v>
      </c>
      <c r="F82" s="219">
        <v>0</v>
      </c>
      <c r="H82" s="218">
        <v>75</v>
      </c>
      <c r="I82" s="219">
        <v>0</v>
      </c>
      <c r="K82" s="220">
        <v>0.75</v>
      </c>
      <c r="L82" s="219">
        <v>1</v>
      </c>
      <c r="M82" s="222"/>
      <c r="N82" s="220">
        <v>0.75</v>
      </c>
      <c r="O82" s="219">
        <v>0.8</v>
      </c>
      <c r="P82" s="222"/>
      <c r="Q82" s="220">
        <v>0.75</v>
      </c>
      <c r="R82" s="219">
        <v>0</v>
      </c>
    </row>
    <row r="83" spans="2:18" x14ac:dyDescent="0.25">
      <c r="B83" s="218">
        <v>76</v>
      </c>
      <c r="C83" s="219">
        <v>0</v>
      </c>
      <c r="E83" s="218">
        <v>76</v>
      </c>
      <c r="F83" s="219">
        <v>0</v>
      </c>
      <c r="H83" s="218">
        <v>76</v>
      </c>
      <c r="I83" s="219">
        <v>0</v>
      </c>
      <c r="K83" s="220">
        <v>0.76</v>
      </c>
      <c r="L83" s="219">
        <v>1</v>
      </c>
      <c r="M83" s="222"/>
      <c r="N83" s="220">
        <v>0.76</v>
      </c>
      <c r="O83" s="219">
        <v>0.8</v>
      </c>
      <c r="P83" s="222"/>
      <c r="Q83" s="220">
        <v>0.76</v>
      </c>
      <c r="R83" s="219">
        <v>0</v>
      </c>
    </row>
    <row r="84" spans="2:18" x14ac:dyDescent="0.25">
      <c r="B84" s="218">
        <v>77</v>
      </c>
      <c r="C84" s="219">
        <v>0</v>
      </c>
      <c r="E84" s="218">
        <v>77</v>
      </c>
      <c r="F84" s="219">
        <v>0</v>
      </c>
      <c r="H84" s="218">
        <v>77</v>
      </c>
      <c r="I84" s="219">
        <v>0</v>
      </c>
      <c r="K84" s="220">
        <v>0.77</v>
      </c>
      <c r="L84" s="219">
        <v>1</v>
      </c>
      <c r="M84" s="222"/>
      <c r="N84" s="220">
        <v>0.77</v>
      </c>
      <c r="O84" s="219">
        <v>0.8</v>
      </c>
      <c r="P84" s="222"/>
      <c r="Q84" s="220">
        <v>0.77</v>
      </c>
      <c r="R84" s="219">
        <v>0</v>
      </c>
    </row>
    <row r="85" spans="2:18" x14ac:dyDescent="0.25">
      <c r="B85" s="218">
        <v>78</v>
      </c>
      <c r="C85" s="219">
        <v>0</v>
      </c>
      <c r="E85" s="218">
        <v>78</v>
      </c>
      <c r="F85" s="219">
        <v>0</v>
      </c>
      <c r="H85" s="218">
        <v>78</v>
      </c>
      <c r="I85" s="219">
        <v>0</v>
      </c>
      <c r="K85" s="220">
        <v>0.78</v>
      </c>
      <c r="L85" s="219">
        <v>1</v>
      </c>
      <c r="M85" s="222"/>
      <c r="N85" s="220">
        <v>0.78</v>
      </c>
      <c r="O85" s="219">
        <v>0.8</v>
      </c>
      <c r="P85" s="222"/>
      <c r="Q85" s="220">
        <v>0.78</v>
      </c>
      <c r="R85" s="219">
        <v>0</v>
      </c>
    </row>
    <row r="86" spans="2:18" x14ac:dyDescent="0.25">
      <c r="B86" s="218">
        <v>79</v>
      </c>
      <c r="C86" s="219">
        <v>0</v>
      </c>
      <c r="E86" s="218">
        <v>79</v>
      </c>
      <c r="F86" s="219">
        <v>0</v>
      </c>
      <c r="H86" s="218">
        <v>79</v>
      </c>
      <c r="I86" s="219">
        <v>0</v>
      </c>
      <c r="K86" s="220">
        <v>0.79</v>
      </c>
      <c r="L86" s="219">
        <v>1</v>
      </c>
      <c r="M86" s="222"/>
      <c r="N86" s="220">
        <v>0.79</v>
      </c>
      <c r="O86" s="219">
        <v>0.8</v>
      </c>
      <c r="P86" s="222"/>
      <c r="Q86" s="220">
        <v>0.79</v>
      </c>
      <c r="R86" s="219">
        <v>0</v>
      </c>
    </row>
    <row r="87" spans="2:18" x14ac:dyDescent="0.25">
      <c r="B87" s="218">
        <v>80</v>
      </c>
      <c r="C87" s="219">
        <v>0</v>
      </c>
      <c r="E87" s="218">
        <v>80</v>
      </c>
      <c r="F87" s="219">
        <v>0</v>
      </c>
      <c r="H87" s="218">
        <v>80</v>
      </c>
      <c r="I87" s="219">
        <v>0</v>
      </c>
      <c r="K87" s="220">
        <v>0.8</v>
      </c>
      <c r="L87" s="219">
        <v>1</v>
      </c>
      <c r="M87" s="222"/>
      <c r="N87" s="220">
        <v>0.8</v>
      </c>
      <c r="O87" s="219">
        <v>0.9</v>
      </c>
      <c r="P87" s="222"/>
      <c r="Q87" s="220">
        <v>0.8</v>
      </c>
      <c r="R87" s="219">
        <v>0</v>
      </c>
    </row>
    <row r="88" spans="2:18" x14ac:dyDescent="0.25">
      <c r="B88" s="218">
        <v>81</v>
      </c>
      <c r="C88" s="219">
        <v>0</v>
      </c>
      <c r="E88" s="218">
        <v>81</v>
      </c>
      <c r="F88" s="219">
        <v>0</v>
      </c>
      <c r="H88" s="218">
        <v>81</v>
      </c>
      <c r="I88" s="219">
        <v>0</v>
      </c>
      <c r="K88" s="220">
        <v>0.81</v>
      </c>
      <c r="L88" s="219">
        <v>1</v>
      </c>
      <c r="M88" s="222"/>
      <c r="N88" s="220">
        <v>0.81</v>
      </c>
      <c r="O88" s="219">
        <v>0.9</v>
      </c>
      <c r="P88" s="222"/>
      <c r="Q88" s="220">
        <v>0.81</v>
      </c>
      <c r="R88" s="219">
        <v>0</v>
      </c>
    </row>
    <row r="89" spans="2:18" x14ac:dyDescent="0.25">
      <c r="B89" s="218">
        <v>82</v>
      </c>
      <c r="C89" s="219">
        <v>0</v>
      </c>
      <c r="E89" s="218">
        <v>82</v>
      </c>
      <c r="F89" s="219">
        <v>0</v>
      </c>
      <c r="H89" s="218">
        <v>82</v>
      </c>
      <c r="I89" s="219">
        <v>0</v>
      </c>
      <c r="K89" s="220">
        <v>0.82</v>
      </c>
      <c r="L89" s="219">
        <v>1</v>
      </c>
      <c r="M89" s="222"/>
      <c r="N89" s="220">
        <v>0.82</v>
      </c>
      <c r="O89" s="219">
        <v>0.9</v>
      </c>
      <c r="P89" s="222"/>
      <c r="Q89" s="220">
        <v>0.82</v>
      </c>
      <c r="R89" s="219">
        <v>0</v>
      </c>
    </row>
    <row r="90" spans="2:18" x14ac:dyDescent="0.25">
      <c r="B90" s="218">
        <v>83</v>
      </c>
      <c r="C90" s="219">
        <v>0</v>
      </c>
      <c r="E90" s="218">
        <v>83</v>
      </c>
      <c r="F90" s="219">
        <v>0</v>
      </c>
      <c r="H90" s="218">
        <v>83</v>
      </c>
      <c r="I90" s="219">
        <v>0</v>
      </c>
      <c r="K90" s="220">
        <v>0.83</v>
      </c>
      <c r="L90" s="219">
        <v>1</v>
      </c>
      <c r="M90" s="222"/>
      <c r="N90" s="220">
        <v>0.83</v>
      </c>
      <c r="O90" s="219">
        <v>0.9</v>
      </c>
      <c r="P90" s="222"/>
      <c r="Q90" s="220">
        <v>0.83</v>
      </c>
      <c r="R90" s="219">
        <v>0</v>
      </c>
    </row>
    <row r="91" spans="2:18" x14ac:dyDescent="0.25">
      <c r="B91" s="218">
        <v>84</v>
      </c>
      <c r="C91" s="219">
        <v>0</v>
      </c>
      <c r="E91" s="218">
        <v>84</v>
      </c>
      <c r="F91" s="219">
        <v>0</v>
      </c>
      <c r="H91" s="218">
        <v>84</v>
      </c>
      <c r="I91" s="219">
        <v>0</v>
      </c>
      <c r="K91" s="220">
        <v>0.84</v>
      </c>
      <c r="L91" s="219">
        <v>1</v>
      </c>
      <c r="M91" s="222"/>
      <c r="N91" s="220">
        <v>0.84</v>
      </c>
      <c r="O91" s="219">
        <v>0.9</v>
      </c>
      <c r="P91" s="222"/>
      <c r="Q91" s="220">
        <v>0.84</v>
      </c>
      <c r="R91" s="219">
        <v>0</v>
      </c>
    </row>
    <row r="92" spans="2:18" x14ac:dyDescent="0.25">
      <c r="B92" s="218">
        <v>85</v>
      </c>
      <c r="C92" s="219">
        <v>0</v>
      </c>
      <c r="E92" s="218">
        <v>85</v>
      </c>
      <c r="F92" s="219">
        <v>0</v>
      </c>
      <c r="H92" s="218">
        <v>85</v>
      </c>
      <c r="I92" s="219">
        <v>0</v>
      </c>
      <c r="K92" s="220">
        <v>0.85</v>
      </c>
      <c r="L92" s="219">
        <v>1</v>
      </c>
      <c r="M92" s="222"/>
      <c r="N92" s="220">
        <v>0.85</v>
      </c>
      <c r="O92" s="219">
        <v>0.9</v>
      </c>
      <c r="P92" s="222"/>
      <c r="Q92" s="220">
        <v>0.85</v>
      </c>
      <c r="R92" s="219">
        <v>0</v>
      </c>
    </row>
    <row r="93" spans="2:18" x14ac:dyDescent="0.25">
      <c r="B93" s="218">
        <v>86</v>
      </c>
      <c r="C93" s="219">
        <v>0</v>
      </c>
      <c r="E93" s="218">
        <v>86</v>
      </c>
      <c r="F93" s="219">
        <v>0</v>
      </c>
      <c r="H93" s="218">
        <v>86</v>
      </c>
      <c r="I93" s="219">
        <v>0</v>
      </c>
      <c r="K93" s="220">
        <v>0.86</v>
      </c>
      <c r="L93" s="219">
        <v>1</v>
      </c>
      <c r="M93" s="222"/>
      <c r="N93" s="220">
        <v>0.86</v>
      </c>
      <c r="O93" s="219">
        <v>0.9</v>
      </c>
      <c r="P93" s="222"/>
      <c r="Q93" s="220">
        <v>0.86</v>
      </c>
      <c r="R93" s="219">
        <v>0</v>
      </c>
    </row>
    <row r="94" spans="2:18" x14ac:dyDescent="0.25">
      <c r="B94" s="218">
        <v>87</v>
      </c>
      <c r="C94" s="219">
        <v>0</v>
      </c>
      <c r="E94" s="218">
        <v>87</v>
      </c>
      <c r="F94" s="219">
        <v>0</v>
      </c>
      <c r="H94" s="218">
        <v>87</v>
      </c>
      <c r="I94" s="219">
        <v>0</v>
      </c>
      <c r="K94" s="220">
        <v>0.87</v>
      </c>
      <c r="L94" s="219">
        <v>1</v>
      </c>
      <c r="M94" s="222"/>
      <c r="N94" s="220">
        <v>0.87</v>
      </c>
      <c r="O94" s="219">
        <v>0.9</v>
      </c>
      <c r="P94" s="222"/>
      <c r="Q94" s="220">
        <v>0.87</v>
      </c>
      <c r="R94" s="219">
        <v>0</v>
      </c>
    </row>
    <row r="95" spans="2:18" x14ac:dyDescent="0.25">
      <c r="B95" s="218">
        <v>88</v>
      </c>
      <c r="C95" s="219">
        <v>0</v>
      </c>
      <c r="E95" s="218">
        <v>88</v>
      </c>
      <c r="F95" s="219">
        <v>0</v>
      </c>
      <c r="H95" s="218">
        <v>88</v>
      </c>
      <c r="I95" s="219">
        <v>0</v>
      </c>
      <c r="K95" s="220">
        <v>0.88</v>
      </c>
      <c r="L95" s="219">
        <v>1</v>
      </c>
      <c r="M95" s="222"/>
      <c r="N95" s="220">
        <v>0.88</v>
      </c>
      <c r="O95" s="219">
        <v>0.9</v>
      </c>
      <c r="P95" s="222"/>
      <c r="Q95" s="220">
        <v>0.88</v>
      </c>
      <c r="R95" s="219">
        <v>0</v>
      </c>
    </row>
    <row r="96" spans="2:18" x14ac:dyDescent="0.25">
      <c r="B96" s="218">
        <v>89</v>
      </c>
      <c r="C96" s="219">
        <v>0</v>
      </c>
      <c r="E96" s="218">
        <v>89</v>
      </c>
      <c r="F96" s="219">
        <v>0</v>
      </c>
      <c r="H96" s="218">
        <v>89</v>
      </c>
      <c r="I96" s="219">
        <v>0</v>
      </c>
      <c r="K96" s="220">
        <v>0.89</v>
      </c>
      <c r="L96" s="219">
        <v>1</v>
      </c>
      <c r="M96" s="222"/>
      <c r="N96" s="220">
        <v>0.89</v>
      </c>
      <c r="O96" s="219">
        <v>0.9</v>
      </c>
      <c r="P96" s="222"/>
      <c r="Q96" s="220">
        <v>0.89</v>
      </c>
      <c r="R96" s="219">
        <v>0</v>
      </c>
    </row>
    <row r="97" spans="2:18" x14ac:dyDescent="0.25">
      <c r="B97" s="218">
        <v>90</v>
      </c>
      <c r="C97" s="219">
        <v>0</v>
      </c>
      <c r="E97" s="218">
        <v>90</v>
      </c>
      <c r="F97" s="219">
        <v>0</v>
      </c>
      <c r="H97" s="218">
        <v>90</v>
      </c>
      <c r="I97" s="219">
        <v>0</v>
      </c>
      <c r="K97" s="220">
        <v>0.9</v>
      </c>
      <c r="L97" s="219">
        <v>1</v>
      </c>
      <c r="M97" s="222"/>
      <c r="N97" s="220">
        <v>0.9</v>
      </c>
      <c r="O97" s="219">
        <v>1</v>
      </c>
      <c r="P97" s="222"/>
      <c r="Q97" s="220">
        <v>0.9</v>
      </c>
      <c r="R97" s="219">
        <v>0</v>
      </c>
    </row>
    <row r="98" spans="2:18" x14ac:dyDescent="0.25">
      <c r="B98" s="218">
        <v>91</v>
      </c>
      <c r="C98" s="219">
        <v>0</v>
      </c>
      <c r="E98" s="218">
        <v>91</v>
      </c>
      <c r="F98" s="219">
        <v>0</v>
      </c>
      <c r="H98" s="218">
        <v>91</v>
      </c>
      <c r="I98" s="219">
        <v>0</v>
      </c>
      <c r="K98" s="220">
        <v>0.91</v>
      </c>
      <c r="L98" s="219">
        <v>1</v>
      </c>
      <c r="M98" s="222"/>
      <c r="N98" s="220">
        <v>0.91</v>
      </c>
      <c r="O98" s="219">
        <v>1</v>
      </c>
      <c r="P98" s="222"/>
      <c r="Q98" s="220">
        <v>0.91</v>
      </c>
      <c r="R98" s="219">
        <v>0</v>
      </c>
    </row>
    <row r="99" spans="2:18" x14ac:dyDescent="0.25">
      <c r="B99" s="218">
        <v>92</v>
      </c>
      <c r="C99" s="219">
        <v>0</v>
      </c>
      <c r="E99" s="218">
        <v>92</v>
      </c>
      <c r="F99" s="219">
        <v>0</v>
      </c>
      <c r="H99" s="218">
        <v>92</v>
      </c>
      <c r="I99" s="219">
        <v>0</v>
      </c>
      <c r="K99" s="220">
        <v>0.92</v>
      </c>
      <c r="L99" s="219">
        <v>1</v>
      </c>
      <c r="M99" s="222"/>
      <c r="N99" s="220">
        <v>0.92</v>
      </c>
      <c r="O99" s="219">
        <v>1</v>
      </c>
      <c r="P99" s="222"/>
      <c r="Q99" s="220">
        <v>0.92</v>
      </c>
      <c r="R99" s="219">
        <v>0</v>
      </c>
    </row>
    <row r="100" spans="2:18" x14ac:dyDescent="0.25">
      <c r="B100" s="218">
        <v>93</v>
      </c>
      <c r="C100" s="219">
        <v>0</v>
      </c>
      <c r="E100" s="218">
        <v>93</v>
      </c>
      <c r="F100" s="219">
        <v>0</v>
      </c>
      <c r="H100" s="218">
        <v>93</v>
      </c>
      <c r="I100" s="219">
        <v>0</v>
      </c>
      <c r="K100" s="220">
        <v>0.93</v>
      </c>
      <c r="L100" s="219">
        <v>1</v>
      </c>
      <c r="M100" s="222"/>
      <c r="N100" s="220">
        <v>0.93</v>
      </c>
      <c r="O100" s="219">
        <v>1</v>
      </c>
      <c r="P100" s="222"/>
      <c r="Q100" s="220">
        <v>0.93</v>
      </c>
      <c r="R100" s="219">
        <v>0</v>
      </c>
    </row>
    <row r="101" spans="2:18" x14ac:dyDescent="0.25">
      <c r="B101" s="218">
        <v>94</v>
      </c>
      <c r="C101" s="219">
        <v>0</v>
      </c>
      <c r="E101" s="218">
        <v>94</v>
      </c>
      <c r="F101" s="219">
        <v>0</v>
      </c>
      <c r="H101" s="218">
        <v>94</v>
      </c>
      <c r="I101" s="219">
        <v>0</v>
      </c>
      <c r="K101" s="220">
        <v>0.94</v>
      </c>
      <c r="L101" s="219">
        <v>1</v>
      </c>
      <c r="M101" s="222"/>
      <c r="N101" s="220">
        <v>0.94</v>
      </c>
      <c r="O101" s="219">
        <v>1</v>
      </c>
      <c r="P101" s="222"/>
      <c r="Q101" s="220">
        <v>0.94</v>
      </c>
      <c r="R101" s="219">
        <v>0</v>
      </c>
    </row>
    <row r="102" spans="2:18" x14ac:dyDescent="0.25">
      <c r="B102" s="218">
        <v>95</v>
      </c>
      <c r="C102" s="219">
        <v>0</v>
      </c>
      <c r="E102" s="218">
        <v>95</v>
      </c>
      <c r="F102" s="219">
        <v>0</v>
      </c>
      <c r="H102" s="218">
        <v>95</v>
      </c>
      <c r="I102" s="219">
        <v>0</v>
      </c>
      <c r="K102" s="220">
        <v>0.95</v>
      </c>
      <c r="L102" s="219">
        <v>1</v>
      </c>
      <c r="M102" s="222"/>
      <c r="N102" s="220">
        <v>0.95</v>
      </c>
      <c r="O102" s="219">
        <v>1</v>
      </c>
      <c r="P102" s="222"/>
      <c r="Q102" s="220">
        <v>0.95</v>
      </c>
      <c r="R102" s="219">
        <v>0.1</v>
      </c>
    </row>
    <row r="103" spans="2:18" x14ac:dyDescent="0.25">
      <c r="B103" s="218">
        <v>96</v>
      </c>
      <c r="C103" s="219">
        <v>0</v>
      </c>
      <c r="E103" s="218">
        <v>96</v>
      </c>
      <c r="F103" s="219">
        <v>0</v>
      </c>
      <c r="H103" s="218">
        <v>96</v>
      </c>
      <c r="I103" s="219">
        <v>0</v>
      </c>
      <c r="K103" s="220">
        <v>0.96</v>
      </c>
      <c r="L103" s="219">
        <v>1</v>
      </c>
      <c r="M103" s="222"/>
      <c r="N103" s="220">
        <v>0.96</v>
      </c>
      <c r="O103" s="219">
        <v>1</v>
      </c>
      <c r="P103" s="222"/>
      <c r="Q103" s="220">
        <v>0.96</v>
      </c>
      <c r="R103" s="219">
        <v>0.25</v>
      </c>
    </row>
    <row r="104" spans="2:18" x14ac:dyDescent="0.25">
      <c r="B104" s="218">
        <v>97</v>
      </c>
      <c r="C104" s="219">
        <v>0</v>
      </c>
      <c r="E104" s="218">
        <v>97</v>
      </c>
      <c r="F104" s="219">
        <v>0</v>
      </c>
      <c r="H104" s="218">
        <v>97</v>
      </c>
      <c r="I104" s="219">
        <v>0</v>
      </c>
      <c r="K104" s="220">
        <v>0.97</v>
      </c>
      <c r="L104" s="219">
        <v>1</v>
      </c>
      <c r="M104" s="222"/>
      <c r="N104" s="220">
        <v>0.97</v>
      </c>
      <c r="O104" s="219">
        <v>1</v>
      </c>
      <c r="P104" s="222"/>
      <c r="Q104" s="220">
        <v>0.97</v>
      </c>
      <c r="R104" s="219">
        <v>0.5</v>
      </c>
    </row>
    <row r="105" spans="2:18" x14ac:dyDescent="0.25">
      <c r="B105" s="218">
        <v>98</v>
      </c>
      <c r="C105" s="219">
        <v>0</v>
      </c>
      <c r="E105" s="218">
        <v>98</v>
      </c>
      <c r="F105" s="219">
        <v>0</v>
      </c>
      <c r="H105" s="218">
        <v>98</v>
      </c>
      <c r="I105" s="219">
        <v>0</v>
      </c>
      <c r="K105" s="220">
        <v>0.98</v>
      </c>
      <c r="L105" s="219">
        <v>1</v>
      </c>
      <c r="M105" s="222"/>
      <c r="N105" s="220">
        <v>0.98</v>
      </c>
      <c r="O105" s="219">
        <v>1</v>
      </c>
      <c r="P105" s="222"/>
      <c r="Q105" s="220">
        <v>0.98</v>
      </c>
      <c r="R105" s="219">
        <v>0.75</v>
      </c>
    </row>
    <row r="106" spans="2:18" x14ac:dyDescent="0.25">
      <c r="B106" s="218">
        <v>99</v>
      </c>
      <c r="C106" s="219">
        <v>0</v>
      </c>
      <c r="E106" s="218">
        <v>99</v>
      </c>
      <c r="F106" s="219">
        <v>0</v>
      </c>
      <c r="H106" s="218">
        <v>99</v>
      </c>
      <c r="I106" s="219">
        <v>0</v>
      </c>
      <c r="K106" s="220">
        <v>0.99</v>
      </c>
      <c r="L106" s="219">
        <v>1</v>
      </c>
      <c r="M106" s="222"/>
      <c r="N106" s="220">
        <v>0.99</v>
      </c>
      <c r="O106" s="219">
        <v>1</v>
      </c>
      <c r="P106" s="222"/>
      <c r="Q106" s="220">
        <v>0.99</v>
      </c>
      <c r="R106" s="219">
        <v>1</v>
      </c>
    </row>
    <row r="107" spans="2:18" x14ac:dyDescent="0.25">
      <c r="B107" s="218">
        <v>100</v>
      </c>
      <c r="C107" s="219">
        <v>0</v>
      </c>
      <c r="E107" s="218">
        <v>100</v>
      </c>
      <c r="F107" s="219">
        <v>0</v>
      </c>
      <c r="H107" s="218">
        <v>100</v>
      </c>
      <c r="I107" s="219">
        <v>0</v>
      </c>
      <c r="K107" s="220">
        <v>1</v>
      </c>
      <c r="L107" s="219">
        <v>1</v>
      </c>
      <c r="M107" s="222"/>
      <c r="N107" s="220">
        <v>1</v>
      </c>
      <c r="O107" s="219">
        <v>1</v>
      </c>
      <c r="P107" s="222"/>
      <c r="Q107" s="220">
        <v>1</v>
      </c>
      <c r="R107" s="219">
        <v>1</v>
      </c>
    </row>
  </sheetData>
  <sheetProtection algorithmName="SHA-512" hashValue="VBY56kWySfvJ7o0nq1p0nGaf9MNWvoJPvC4fhxTFF7IbrjWhOhCartYu7izcg6CYBgP5NNqk2/ySHe8xGf5ETw==" saltValue="fNO8gzIgyN7F6n6TwXfJcg==" spinCount="100000" sheet="1" objects="1" scenarios="1"/>
  <mergeCells count="16">
    <mergeCell ref="Q5:R5"/>
    <mergeCell ref="B2:I2"/>
    <mergeCell ref="K2:R2"/>
    <mergeCell ref="T2:U2"/>
    <mergeCell ref="B4:C4"/>
    <mergeCell ref="E4:F4"/>
    <mergeCell ref="H4:I4"/>
    <mergeCell ref="K4:L4"/>
    <mergeCell ref="N4:O4"/>
    <mergeCell ref="Q4:R4"/>
    <mergeCell ref="T4:U4"/>
    <mergeCell ref="B5:C5"/>
    <mergeCell ref="E5:F5"/>
    <mergeCell ref="H5:I5"/>
    <mergeCell ref="K5:L5"/>
    <mergeCell ref="N5:O5"/>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rgb="FFFFCCCC"/>
  </sheetPr>
  <dimension ref="B2:J6"/>
  <sheetViews>
    <sheetView workbookViewId="0">
      <selection activeCell="J4" sqref="J4"/>
    </sheetView>
  </sheetViews>
  <sheetFormatPr defaultColWidth="9.26953125" defaultRowHeight="11.5" x14ac:dyDescent="0.25"/>
  <cols>
    <col min="1" max="1" width="3.7265625" style="1" customWidth="1"/>
    <col min="2" max="3" width="12.453125" style="1" bestFit="1" customWidth="1"/>
    <col min="4" max="4" width="12.453125" style="1" customWidth="1"/>
    <col min="5" max="5" width="3.7265625" style="1" customWidth="1"/>
    <col min="6" max="6" width="18.7265625" style="1" bestFit="1" customWidth="1"/>
    <col min="7" max="7" width="21.7265625" style="1" bestFit="1" customWidth="1"/>
    <col min="8" max="8" width="9.26953125" style="1"/>
    <col min="9" max="9" width="3.7265625" style="1" customWidth="1"/>
    <col min="10" max="10" width="24.7265625" style="1" bestFit="1" customWidth="1"/>
    <col min="11" max="16384" width="9.26953125" style="1"/>
  </cols>
  <sheetData>
    <row r="2" spans="2:10" x14ac:dyDescent="0.25">
      <c r="B2" s="2" t="s">
        <v>3</v>
      </c>
      <c r="C2" s="2" t="s">
        <v>0</v>
      </c>
      <c r="D2" s="3" t="s">
        <v>30</v>
      </c>
      <c r="F2" s="4" t="s">
        <v>10</v>
      </c>
      <c r="G2" s="5"/>
      <c r="H2" s="6"/>
      <c r="J2" s="7" t="s">
        <v>46</v>
      </c>
    </row>
    <row r="3" spans="2:10" x14ac:dyDescent="0.25">
      <c r="B3" s="8" t="s">
        <v>1</v>
      </c>
      <c r="C3" s="47" t="s">
        <v>1</v>
      </c>
      <c r="D3" s="8" t="s">
        <v>189</v>
      </c>
      <c r="F3" s="4" t="s">
        <v>11</v>
      </c>
      <c r="G3" s="5"/>
      <c r="H3" s="6"/>
      <c r="J3" s="8" t="s">
        <v>47</v>
      </c>
    </row>
    <row r="4" spans="2:10" x14ac:dyDescent="0.25">
      <c r="B4" s="10" t="s">
        <v>7</v>
      </c>
      <c r="C4" s="48" t="s">
        <v>7</v>
      </c>
      <c r="D4" s="47"/>
      <c r="F4" s="12" t="s">
        <v>3</v>
      </c>
      <c r="G4" s="12" t="s">
        <v>0</v>
      </c>
      <c r="H4" s="13" t="s">
        <v>30</v>
      </c>
      <c r="J4" s="13" t="s">
        <v>48</v>
      </c>
    </row>
    <row r="5" spans="2:10" x14ac:dyDescent="0.25">
      <c r="B5" s="13" t="s">
        <v>2</v>
      </c>
      <c r="C5" s="13" t="s">
        <v>2</v>
      </c>
      <c r="D5" s="11"/>
      <c r="F5" s="9" t="s">
        <v>9</v>
      </c>
      <c r="G5" s="9" t="s">
        <v>50</v>
      </c>
      <c r="H5" s="14" t="s">
        <v>8</v>
      </c>
    </row>
    <row r="6" spans="2:10" x14ac:dyDescent="0.25">
      <c r="B6" s="15"/>
      <c r="C6" s="15"/>
      <c r="D6" s="15"/>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13</vt:i4>
      </vt:variant>
    </vt:vector>
  </HeadingPairs>
  <TitlesOfParts>
    <vt:vector size="19" baseType="lpstr">
      <vt:lpstr>Guidance</vt:lpstr>
      <vt:lpstr>Paymech Calc Overview</vt:lpstr>
      <vt:lpstr>Perf Ded_Adj and Earnback Calc</vt:lpstr>
      <vt:lpstr>KPI Measures</vt:lpstr>
      <vt:lpstr>Scoring Scales</vt:lpstr>
      <vt:lpstr>Lookup</vt:lpstr>
      <vt:lpstr>Lookup.AchievementValueQualitative</vt:lpstr>
      <vt:lpstr>Lookup.Number</vt:lpstr>
      <vt:lpstr>Lookup.Percentage</vt:lpstr>
      <vt:lpstr>Lookup.Qualitative</vt:lpstr>
      <vt:lpstr>Lookup.UnitofMeasurementType</vt:lpstr>
      <vt:lpstr>Lookup.UnitofMeasurementTypeSelected</vt:lpstr>
      <vt:lpstr>ScoringScales.NumberHigh</vt:lpstr>
      <vt:lpstr>ScoringScales.NumberLow</vt:lpstr>
      <vt:lpstr>ScoringScales.NumberMed</vt:lpstr>
      <vt:lpstr>ScoringScales.PercentageHigh</vt:lpstr>
      <vt:lpstr>ScoringScales.PercentageLow</vt:lpstr>
      <vt:lpstr>ScoringScales.PercentageMed</vt:lpstr>
      <vt:lpstr>ScoringScales.QualitativePassFail</vt:lpstr>
    </vt:vector>
  </TitlesOfParts>
  <Company>Atkins Global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Duncan Ross</dc:creator>
  <cp:lastModifiedBy>Fiona McDougall</cp:lastModifiedBy>
  <cp:lastPrinted>2017-11-16T15:34:58Z</cp:lastPrinted>
  <dcterms:created xsi:type="dcterms:W3CDTF">2008-06-16T14:32:09Z</dcterms:created>
  <dcterms:modified xsi:type="dcterms:W3CDTF">2025-10-09T14:17:18Z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